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odeName="ThisWorkbook"/>
  <mc:AlternateContent xmlns:mc="http://schemas.openxmlformats.org/markup-compatibility/2006">
    <mc:Choice Requires="x15">
      <x15ac:absPath xmlns:x15ac="http://schemas.microsoft.com/office/spreadsheetml/2010/11/ac" url="https://jaicostsas.sharepoint.com/sites/JAICOSTFM/Documents partages/ANFA/DCE NETTOYAGE SCI SAM/"/>
    </mc:Choice>
  </mc:AlternateContent>
  <xr:revisionPtr revIDLastSave="158" documentId="8_{D97EDBBA-A142-4802-AC66-2A249B44BCE7}" xr6:coauthVersionLast="47" xr6:coauthVersionMax="47" xr10:uidLastSave="{CDB47471-9CEB-4B25-8E06-13BC23404597}"/>
  <bookViews>
    <workbookView xWindow="-28920" yWindow="1620" windowWidth="29040" windowHeight="15840" tabRatio="857" activeTab="1" xr2:uid="{00000000-000D-0000-FFFF-FFFF00000000}"/>
  </bookViews>
  <sheets>
    <sheet name="Consignes et mode d'emploi" sheetId="129" r:id="rId1"/>
    <sheet name="Moyens humains" sheetId="109" r:id="rId2"/>
    <sheet name="Charges de travail" sheetId="108" r:id="rId3"/>
    <sheet name="Coût matériel produit conso" sheetId="131" r:id="rId4"/>
    <sheet name="Détail fournitures" sheetId="142" r:id="rId5"/>
    <sheet name="TCD_Nettoyage sols" sheetId="143" state="hidden" r:id="rId6"/>
    <sheet name="TCD_vitrerie" sheetId="144" state="hidden" r:id="rId7"/>
    <sheet name="Détail nettoyage des locaux" sheetId="136" r:id="rId8"/>
    <sheet name="BUDGET GLOBAL" sheetId="138" r:id="rId9"/>
    <sheet name="Liste missions" sheetId="130" state="hidden" r:id="rId10"/>
  </sheets>
  <externalReferences>
    <externalReference r:id="rId11"/>
    <externalReference r:id="rId12"/>
    <externalReference r:id="rId13"/>
  </externalReferences>
  <definedNames>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'Charges de travail'!$A$10:$U$50</definedName>
    <definedName name="_xlnm._FilterDatabase" localSheetId="3" hidden="1">'Coût matériel produit conso'!$A$6:$W$46</definedName>
    <definedName name="_xlnm._FilterDatabase" localSheetId="7" hidden="1">'Détail nettoyage des locaux'!$B$121:$M$157</definedName>
    <definedName name="a">#REF!</definedName>
    <definedName name="Accueil">#REF!</definedName>
    <definedName name="ARRETEICPE">[1]LDV!$R$2:$R$3</definedName>
    <definedName name="_xlnm.Database">#REF!</definedName>
    <definedName name="BDAsc">'[2]BD Asc'!$A$43:$I$68</definedName>
    <definedName name="BDAscMat">'[2]BD Asc'!$A$43:$A$68</definedName>
    <definedName name="BDAscNivCt">'[2]BD Asc'!$A$43:$I$43</definedName>
    <definedName name="BDFq">'[2]BD Coef et Ratios'!$B$22:$B$37</definedName>
    <definedName name="BDOnd">'[2]BD Onduleur'!$C$5:$G$19</definedName>
    <definedName name="BDOndMat">'[2]BD Onduleur'!$C$5:$C$19</definedName>
    <definedName name="BDOndNivCt">'[2]BD Onduleur'!$C$5:$G$5</definedName>
    <definedName name="BDPort">'[2]BD Portes'!$B$24:$F$41</definedName>
    <definedName name="BDPortMat">'[2]BD Portes'!$B$24:$B$41</definedName>
    <definedName name="BDPortNivCt">'[2]BD Portes'!$B$24:$F$24</definedName>
    <definedName name="BDSociétés">'[2]BD Coef et Ratios'!$D$22:$D$35</definedName>
    <definedName name="BDSynthVtes">'[2]Deb&amp;vtes'!$A$9:$BT$46</definedName>
    <definedName name="BDSynthVtesLot">'[2]Deb&amp;vtes'!$A$9:$A$46</definedName>
    <definedName name="BDVtesDeb">'[2]Deb&amp;vtes'!$A$89:$GS$460</definedName>
    <definedName name="BDVtesDebPtH2">'[2]Deb&amp;vtes'!$A$2:$GS$2</definedName>
    <definedName name="BDVtesDebPtV1">'[2]Deb&amp;vtes'!$A$89:$A$460</definedName>
    <definedName name="BDVtesSec">'[2]Deb&amp;vtes'!$M$1:$M$11</definedName>
    <definedName name="CERTIFICATICPE">[1]LDV!$T$2:$T$3</definedName>
    <definedName name="CF">#REF!</definedName>
    <definedName name="CVC">'[3]2.1 Etat des lieux'!#REF!</definedName>
    <definedName name="ETAT">[1]LDV!$N$2:$N$4</definedName>
    <definedName name="fiche">#REF!</definedName>
    <definedName name="heures.productives">#REF!</definedName>
    <definedName name="ICPEINERTEE">[1]LDV!$S$2:$S$3</definedName>
    <definedName name="_xlnm.Print_Titles" localSheetId="3">'Coût matériel produit conso'!$5:$6</definedName>
    <definedName name="LDV_UM">OFFSET([1]LDV!$Z$2,,,COUNTA([1]LDV!$Z$1:$Z$100)-1)</definedName>
    <definedName name="MC">#REF!</definedName>
    <definedName name="Noetude">#REF!</definedName>
    <definedName name="NOMSSTYPEEQT">[1]LDV!$I$2:$I$68</definedName>
    <definedName name="ouinon2">[1]LDV!$H$2:$H$4</definedName>
    <definedName name="PctMatMOCouFai">'[2]BD Coef et Ratios'!$E$7</definedName>
    <definedName name="PctMatMOCouFor">'[2]BD Coef et Ratios'!$E$6</definedName>
    <definedName name="PctMatMOCVCD">'[2]BD Coef et Ratios'!$E$5</definedName>
    <definedName name="PctMatMOPb">'[2]BD Coef et Ratios'!$E$13</definedName>
    <definedName name="PctMatMOPI">'[2]BD Coef et Ratios'!$E$12</definedName>
    <definedName name="PctMOMatSO">'[2]BD Coef et Ratios'!$E$16</definedName>
    <definedName name="PctPil">'[2]Deb&amp;vtes'!$J$100</definedName>
    <definedName name="PctRelamp">'[2]Deb&amp;vtes'!$J$182</definedName>
    <definedName name="PI">#REF!</definedName>
    <definedName name="Plomberie">#REF!</definedName>
    <definedName name="PortNivCt">'[2]BD Portes'!$H$24:$H$26</definedName>
    <definedName name="PtHaFM1">'[2]Deb&amp;vtes'!$A$108</definedName>
    <definedName name="PtHaFM10">'[2]Deb&amp;vtes'!$A$329</definedName>
    <definedName name="PtHaFM2">'[2]Deb&amp;vtes'!$A$163</definedName>
    <definedName name="PtHaFM3">'[2]Deb&amp;vtes'!$A$195</definedName>
    <definedName name="PtHaFM4">'[2]Deb&amp;vtes'!$A$216</definedName>
    <definedName name="PtHaFM5">'[2]Deb&amp;vtes'!$A$234</definedName>
    <definedName name="PtHaFM6">'[2]Deb&amp;vtes'!$A$222</definedName>
    <definedName name="PtHaFM7">'[2]Deb&amp;vtes'!$A$249</definedName>
    <definedName name="PtHaFM8">'[2]Deb&amp;vtes'!$A$265</definedName>
    <definedName name="PtHaFM9">'[2]Deb&amp;vtes'!$A$287</definedName>
    <definedName name="PtPilCt">'[2]Deb&amp;vtes'!$A$92</definedName>
    <definedName name="REGIMEICPE">[1]LDV!$Q$2:$Q$16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HAgtBâti">'[2]BD Taux Hor'!$C$33</definedName>
    <definedName name="THAgtBlanchisserie">'[2]BD Taux Hor'!$C$58</definedName>
    <definedName name="THAgtCondChien">'[2]BD Taux Hor'!$C$62</definedName>
    <definedName name="THAgtCourrier">'[2]BD Taux Hor'!$C$45</definedName>
    <definedName name="THAgtLavVitre">'[2]BD Taux Hor'!$C$57</definedName>
    <definedName name="THAgtMaint">'[2]BD Taux Hor'!$C$14</definedName>
    <definedName name="THAgtProp">'[2]BD Taux Hor'!$C$54</definedName>
    <definedName name="THAgtPropMécanisé">'[2]BD Taux Hor'!$C$56</definedName>
    <definedName name="THAgtRelamping">'[2]BD Taux Hor'!$C$22</definedName>
    <definedName name="THAgtRepro">'[2]BD Taux Hor'!$C$46</definedName>
    <definedName name="THAgtSO">'[2]BD Taux Hor'!$C$34</definedName>
    <definedName name="THAgtSSIAP1">'[2]BD Taux Hor'!$C$63</definedName>
    <definedName name="THAgtSSIAP2">'[2]BD Taux Hor'!$C$64</definedName>
    <definedName name="THAgtSSIAP3">'[2]BD Taux Hor'!$C$65</definedName>
    <definedName name="THAgtSurv">'[2]BD Taux Hor'!$C$60</definedName>
    <definedName name="THAssist">'[2]BD Taux Hor'!$C$11</definedName>
    <definedName name="THChefdePosteSurv">'[2]BD Taux Hor'!$C$61</definedName>
    <definedName name="THChefEqAccueil">'[2]BD Taux Hor'!$C$39</definedName>
    <definedName name="THChefEqDéménag">'[2]BD Taux Hor'!$C$49</definedName>
    <definedName name="THChefEqJardiniers">'[2]BD Taux Hor'!$C$52</definedName>
    <definedName name="THChefEqProp">'[2]BD Taux Hor'!$C$55</definedName>
    <definedName name="THCoordFM">'[2]BD Taux Hor'!$C$8</definedName>
    <definedName name="THHôteAccueil">'[2]BD Taux Hor'!$C$38</definedName>
    <definedName name="THHôteBilingue">'[2]BD Taux Hor'!$C$40</definedName>
    <definedName name="THHôteEvènementiel">'[2]BD Taux Hor'!$C$43</definedName>
    <definedName name="THHôteTrilingue">'[2]BD Taux Hor'!$C$41</definedName>
    <definedName name="THHôteUniforme">'[2]BD Taux Hor'!$C$42</definedName>
    <definedName name="THJardinier">'[2]BD Taux Hor'!$C$51</definedName>
    <definedName name="THManut">'[2]BD Taux Hor'!$C$48</definedName>
    <definedName name="THRespSite">'[2]BD Taux Hor'!$C$9</definedName>
    <definedName name="THTechAirComp">'[2]BD Taux Hor'!$C$31</definedName>
    <definedName name="THTechAscens">'[2]BD Taux Hor'!$C$30</definedName>
    <definedName name="THTechCfa">'[2]BD Taux Hor'!$C$16</definedName>
    <definedName name="THTechCfo">'[2]BD Taux Hor'!$C$17</definedName>
    <definedName name="THTechCtAccès">'[2]BD Taux Hor'!$C$27</definedName>
    <definedName name="THTechCtReg">'[2]BD Taux Hor'!$C$35</definedName>
    <definedName name="THTechCVCPb">'[2]BD Taux Hor'!$C$15</definedName>
    <definedName name="THTechDI">'[2]BD Taux Hor'!$C$23</definedName>
    <definedName name="THTechGMAO">'[2]BD Taux Hor'!$C$10</definedName>
    <definedName name="THTechGpesElec">'[2]BD Taux Hor'!$C$20</definedName>
    <definedName name="THTEchGTB">'[2]BD Taux Hor'!$C$21</definedName>
    <definedName name="THTechHottesGaines">'[2]BD Taux Hor'!$C$29</definedName>
    <definedName name="THTechMaint">'[2]BD Taux Hor'!$C$13</definedName>
    <definedName name="THTechOnd">'[2]BD Taux Hor'!$C$19</definedName>
    <definedName name="THTechPortesAuto">'[2]BD Taux Hor'!$C$32</definedName>
    <definedName name="THTechPosteLivrElec">'[2]BD Taux Hor'!$C$18</definedName>
    <definedName name="THTechSasTourniquets">'[2]BD Taux Hor'!$C$28</definedName>
    <definedName name="THTechSprink">'[2]BD Taux Hor'!$C$25</definedName>
    <definedName name="THTechSSI">'[2]BD Taux Hor'!$C$24</definedName>
    <definedName name="THTechTél">'[2]BD Taux Hor'!$C$26</definedName>
    <definedName name="TYPEICPE">[1]LDV!$P$2:$P$16</definedName>
    <definedName name="X">#REF!</definedName>
    <definedName name="_xlnm.Print_Area" localSheetId="2">'Charges de travail'!$A$1:$T$52</definedName>
    <definedName name="_xlnm.Print_Area" localSheetId="3">'Coût matériel produit conso'!$A$1:$N$48</definedName>
    <definedName name="_xlnm.Print_Area" localSheetId="4">'Détail fournitures'!$A$1:$AA$15</definedName>
    <definedName name="_xlnm.Print_Area" localSheetId="7">'Détail nettoyage des locaux'!$B$1:$M$157</definedName>
    <definedName name="_xlnm.Print_Area" localSheetId="1">'Moyens humains'!$A$1:$N$50</definedName>
  </definedNames>
  <calcPr calcId="191028"/>
  <pivotCaches>
    <pivotCache cacheId="2" r:id="rId14"/>
    <pivotCache cacheId="3" r:id="rId15"/>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7" i="136" l="1"/>
  <c r="J156" i="136"/>
  <c r="J155" i="136"/>
  <c r="J154" i="136"/>
  <c r="J153" i="136"/>
  <c r="J152" i="136"/>
  <c r="J151" i="136"/>
  <c r="J150" i="136"/>
  <c r="J149" i="136"/>
  <c r="J148" i="136"/>
  <c r="J147" i="136"/>
  <c r="J146" i="136"/>
  <c r="J145" i="136"/>
  <c r="J144" i="136"/>
  <c r="J143" i="136"/>
  <c r="J142" i="136"/>
  <c r="J141" i="136"/>
  <c r="J140" i="136"/>
  <c r="J139" i="136"/>
  <c r="J138" i="136"/>
  <c r="J137" i="136"/>
  <c r="J136" i="136"/>
  <c r="J135" i="136"/>
  <c r="J134" i="136"/>
  <c r="J133" i="136"/>
  <c r="J132" i="136"/>
  <c r="J131" i="136"/>
  <c r="J130" i="136"/>
  <c r="J129" i="136"/>
  <c r="J128" i="136"/>
  <c r="J127" i="136"/>
  <c r="J126" i="136"/>
  <c r="J125" i="136"/>
  <c r="J124" i="136"/>
  <c r="J123" i="136"/>
  <c r="J122" i="136"/>
  <c r="J114" i="136"/>
  <c r="J113" i="136"/>
  <c r="J25" i="136"/>
  <c r="J26" i="136"/>
  <c r="J27" i="136"/>
  <c r="J28" i="136"/>
  <c r="J29" i="136"/>
  <c r="J30" i="136"/>
  <c r="J31" i="136"/>
  <c r="J32" i="136"/>
  <c r="J33" i="136"/>
  <c r="J34" i="136"/>
  <c r="J35" i="136"/>
  <c r="J36" i="136"/>
  <c r="J37" i="136"/>
  <c r="J38" i="136"/>
  <c r="J39" i="136"/>
  <c r="J40" i="136"/>
  <c r="J41" i="136"/>
  <c r="J42" i="136"/>
  <c r="J43" i="136"/>
  <c r="J44" i="136"/>
  <c r="J45" i="136"/>
  <c r="J46" i="136"/>
  <c r="J47" i="136"/>
  <c r="J48" i="136"/>
  <c r="J49" i="136"/>
  <c r="J50" i="136"/>
  <c r="J51" i="136"/>
  <c r="J52" i="136"/>
  <c r="J53" i="136"/>
  <c r="J54" i="136"/>
  <c r="J55" i="136"/>
  <c r="J56" i="136"/>
  <c r="J57" i="136"/>
  <c r="J58" i="136"/>
  <c r="J59" i="136"/>
  <c r="J60" i="136"/>
  <c r="J61" i="136"/>
  <c r="J62" i="136"/>
  <c r="J63" i="136"/>
  <c r="J64" i="136"/>
  <c r="J65" i="136"/>
  <c r="J66" i="136"/>
  <c r="J67" i="136"/>
  <c r="J68" i="136"/>
  <c r="J69" i="136"/>
  <c r="J70" i="136"/>
  <c r="J71" i="136"/>
  <c r="J72" i="136"/>
  <c r="J73" i="136"/>
  <c r="J74" i="136"/>
  <c r="J75" i="136"/>
  <c r="J76" i="136"/>
  <c r="J77" i="136"/>
  <c r="J78" i="136"/>
  <c r="J79" i="136"/>
  <c r="J80" i="136"/>
  <c r="J81" i="136"/>
  <c r="J82" i="136"/>
  <c r="J83" i="136"/>
  <c r="J84" i="136"/>
  <c r="J85" i="136"/>
  <c r="J86" i="136"/>
  <c r="J87" i="136"/>
  <c r="J88" i="136"/>
  <c r="J89" i="136"/>
  <c r="J90" i="136"/>
  <c r="J91" i="136"/>
  <c r="J92" i="136"/>
  <c r="J93" i="136"/>
  <c r="J94" i="136"/>
  <c r="J95" i="136"/>
  <c r="J96" i="136"/>
  <c r="J97" i="136"/>
  <c r="J98" i="136"/>
  <c r="J99" i="136"/>
  <c r="J100" i="136"/>
  <c r="J101" i="136"/>
  <c r="J102" i="136"/>
  <c r="J103" i="136"/>
  <c r="J104" i="136"/>
  <c r="J105" i="136"/>
  <c r="J106" i="136"/>
  <c r="J107" i="136"/>
  <c r="J108" i="136"/>
  <c r="J109" i="136"/>
  <c r="J110" i="136"/>
  <c r="J111" i="136"/>
  <c r="J112" i="136"/>
  <c r="J24" i="136"/>
  <c r="AA14" i="142"/>
  <c r="Z14" i="142"/>
  <c r="AA13" i="142"/>
  <c r="Z13" i="142"/>
  <c r="AA12" i="142"/>
  <c r="Z12" i="142"/>
  <c r="AA11" i="142"/>
  <c r="Z11" i="142"/>
  <c r="AA10" i="142"/>
  <c r="Z10" i="142"/>
  <c r="AA9" i="142"/>
  <c r="Z9" i="142"/>
  <c r="AA8" i="142"/>
  <c r="Z8" i="142"/>
  <c r="D11" i="109"/>
  <c r="D12" i="109"/>
  <c r="G8" i="131" s="1"/>
  <c r="D13" i="109"/>
  <c r="D14" i="109"/>
  <c r="D15" i="109"/>
  <c r="D16" i="109"/>
  <c r="D17" i="109"/>
  <c r="D18" i="109"/>
  <c r="G14" i="131" s="1"/>
  <c r="D19" i="109"/>
  <c r="D20" i="109"/>
  <c r="D21" i="109"/>
  <c r="D22" i="109"/>
  <c r="G18" i="131"/>
  <c r="G17" i="131"/>
  <c r="G16" i="131"/>
  <c r="G15" i="131"/>
  <c r="G13" i="131"/>
  <c r="G12" i="131"/>
  <c r="G11" i="131"/>
  <c r="Y15" i="142"/>
  <c r="W15" i="142"/>
  <c r="U15" i="142"/>
  <c r="S15" i="142"/>
  <c r="Q15" i="142"/>
  <c r="O15" i="142"/>
  <c r="M15" i="142"/>
  <c r="K15" i="142"/>
  <c r="I15" i="142"/>
  <c r="G15" i="142"/>
  <c r="E15" i="142"/>
  <c r="C15" i="108"/>
  <c r="S50" i="108"/>
  <c r="S49" i="108"/>
  <c r="S48" i="108"/>
  <c r="S47" i="108"/>
  <c r="S46" i="108"/>
  <c r="S45" i="108"/>
  <c r="S44" i="108"/>
  <c r="S43" i="108"/>
  <c r="S42" i="108"/>
  <c r="S41" i="108"/>
  <c r="S40" i="108"/>
  <c r="S39" i="108"/>
  <c r="S38" i="108"/>
  <c r="S37" i="108"/>
  <c r="S36" i="108"/>
  <c r="S35" i="108"/>
  <c r="S34" i="108"/>
  <c r="S33" i="108"/>
  <c r="S32" i="108"/>
  <c r="S31" i="108"/>
  <c r="S30" i="108"/>
  <c r="S29" i="108"/>
  <c r="S28" i="108"/>
  <c r="S27" i="108"/>
  <c r="S26" i="108"/>
  <c r="S25" i="108"/>
  <c r="S24" i="108"/>
  <c r="S23" i="108"/>
  <c r="S22" i="108"/>
  <c r="S21" i="108"/>
  <c r="S20" i="108"/>
  <c r="S19" i="108"/>
  <c r="S18" i="108"/>
  <c r="S17" i="108"/>
  <c r="S16" i="108"/>
  <c r="S15" i="108"/>
  <c r="S12" i="108"/>
  <c r="S11" i="108"/>
  <c r="G130" i="136"/>
  <c r="G132" i="136"/>
  <c r="G131" i="136"/>
  <c r="G22" i="136"/>
  <c r="G146" i="136"/>
  <c r="G145" i="136"/>
  <c r="L156" i="136"/>
  <c r="S14" i="108" l="1"/>
  <c r="T14" i="108" s="1"/>
  <c r="S13" i="108"/>
  <c r="T13" i="108" s="1"/>
  <c r="T50" i="108"/>
  <c r="T49" i="108"/>
  <c r="T48" i="108"/>
  <c r="T47" i="108"/>
  <c r="T46" i="108"/>
  <c r="T45" i="108"/>
  <c r="T44" i="108"/>
  <c r="T43" i="108"/>
  <c r="T42" i="108"/>
  <c r="T41" i="108"/>
  <c r="T40" i="108"/>
  <c r="T39" i="108"/>
  <c r="T38" i="108"/>
  <c r="T37" i="108"/>
  <c r="T36" i="108"/>
  <c r="T35" i="108"/>
  <c r="T34" i="108"/>
  <c r="T33" i="108"/>
  <c r="T32" i="108"/>
  <c r="T31" i="108"/>
  <c r="T30" i="108"/>
  <c r="T29" i="108"/>
  <c r="T28" i="108"/>
  <c r="T27" i="108"/>
  <c r="T26" i="108"/>
  <c r="T25" i="108"/>
  <c r="T24" i="108"/>
  <c r="T23" i="108"/>
  <c r="T22" i="108"/>
  <c r="T21" i="108"/>
  <c r="T20" i="108"/>
  <c r="T19" i="108"/>
  <c r="T18" i="108"/>
  <c r="T17" i="108"/>
  <c r="T16" i="108"/>
  <c r="T15" i="108"/>
  <c r="T12" i="108"/>
  <c r="T11" i="108"/>
  <c r="K157" i="136"/>
  <c r="I157" i="136"/>
  <c r="K115" i="136"/>
  <c r="I115" i="136"/>
  <c r="J115" i="136" s="1"/>
  <c r="L155" i="136"/>
  <c r="L154" i="136"/>
  <c r="L153" i="136"/>
  <c r="L152" i="136"/>
  <c r="L151" i="136"/>
  <c r="L150" i="136"/>
  <c r="L149" i="136"/>
  <c r="L148" i="136"/>
  <c r="L147" i="136"/>
  <c r="L146" i="136"/>
  <c r="L145" i="136"/>
  <c r="L144" i="136"/>
  <c r="L143" i="136"/>
  <c r="L142" i="136"/>
  <c r="L141" i="136"/>
  <c r="L140" i="136"/>
  <c r="L139" i="136"/>
  <c r="L138" i="136"/>
  <c r="L137" i="136"/>
  <c r="L136" i="136"/>
  <c r="L135" i="136"/>
  <c r="L134" i="136"/>
  <c r="L133" i="136"/>
  <c r="L131" i="136"/>
  <c r="L130" i="136"/>
  <c r="L129" i="136"/>
  <c r="L128" i="136"/>
  <c r="L127" i="136"/>
  <c r="L126" i="136"/>
  <c r="L125" i="136"/>
  <c r="L124" i="136"/>
  <c r="L123" i="136"/>
  <c r="L122" i="136"/>
  <c r="G148" i="136"/>
  <c r="G147" i="136"/>
  <c r="G154" i="136"/>
  <c r="G153" i="136"/>
  <c r="G152" i="136"/>
  <c r="G151" i="136"/>
  <c r="G150" i="136"/>
  <c r="G149" i="136"/>
  <c r="G129" i="136"/>
  <c r="G128" i="136"/>
  <c r="G157" i="136" l="1"/>
  <c r="L157" i="136"/>
  <c r="G115" i="136"/>
  <c r="L114" i="136"/>
  <c r="L113" i="136"/>
  <c r="L112" i="136"/>
  <c r="L111" i="136"/>
  <c r="L110" i="136"/>
  <c r="L109" i="136"/>
  <c r="L108" i="136"/>
  <c r="L107" i="136"/>
  <c r="L106" i="136"/>
  <c r="L105" i="136"/>
  <c r="L104" i="136"/>
  <c r="L103" i="136"/>
  <c r="L102" i="136"/>
  <c r="L101" i="136"/>
  <c r="L100" i="136"/>
  <c r="L99" i="136"/>
  <c r="L98" i="136"/>
  <c r="L97" i="136"/>
  <c r="L96" i="136"/>
  <c r="L95" i="136"/>
  <c r="L94" i="136"/>
  <c r="L93" i="136"/>
  <c r="L92" i="136"/>
  <c r="L91" i="136"/>
  <c r="L90" i="136"/>
  <c r="L89" i="136"/>
  <c r="L88" i="136"/>
  <c r="L87" i="136"/>
  <c r="L86" i="136"/>
  <c r="L85" i="136"/>
  <c r="L84" i="136"/>
  <c r="L83" i="136"/>
  <c r="L82" i="136"/>
  <c r="L81" i="136"/>
  <c r="L80" i="136"/>
  <c r="L79" i="136"/>
  <c r="L78" i="136"/>
  <c r="L77" i="136"/>
  <c r="L76" i="136"/>
  <c r="L75" i="136"/>
  <c r="L74" i="136"/>
  <c r="L73" i="136"/>
  <c r="L72" i="136"/>
  <c r="L71" i="136"/>
  <c r="L70" i="136"/>
  <c r="L69" i="136"/>
  <c r="L68" i="136"/>
  <c r="L67" i="136"/>
  <c r="L66" i="136"/>
  <c r="L65" i="136"/>
  <c r="L64" i="136"/>
  <c r="L63" i="136"/>
  <c r="L62" i="136"/>
  <c r="L61" i="136"/>
  <c r="L60" i="136"/>
  <c r="L59" i="136"/>
  <c r="L58" i="136"/>
  <c r="L57" i="136"/>
  <c r="L56" i="136"/>
  <c r="L55" i="136"/>
  <c r="L54" i="136"/>
  <c r="L53" i="136"/>
  <c r="L52" i="136"/>
  <c r="L51" i="136"/>
  <c r="L50" i="136"/>
  <c r="L49" i="136"/>
  <c r="L48" i="136"/>
  <c r="L47" i="136"/>
  <c r="L46" i="136"/>
  <c r="L45" i="136"/>
  <c r="L44" i="136"/>
  <c r="L43" i="136"/>
  <c r="L42" i="136"/>
  <c r="L41" i="136"/>
  <c r="L40" i="136"/>
  <c r="L39" i="136"/>
  <c r="L38" i="136"/>
  <c r="L37" i="136"/>
  <c r="L36" i="136"/>
  <c r="L35" i="136"/>
  <c r="L34" i="136"/>
  <c r="L33" i="136"/>
  <c r="L32" i="136"/>
  <c r="L31" i="136"/>
  <c r="L30" i="136"/>
  <c r="L29" i="136"/>
  <c r="L28" i="136"/>
  <c r="L27" i="136"/>
  <c r="L26" i="136"/>
  <c r="L25" i="136"/>
  <c r="L24" i="136"/>
  <c r="K22" i="136"/>
  <c r="I22" i="136"/>
  <c r="L115" i="136" l="1"/>
  <c r="F7" i="136" s="1"/>
  <c r="J22" i="136"/>
  <c r="L22" i="136"/>
  <c r="C11" i="108"/>
  <c r="C12" i="108"/>
  <c r="C13" i="108"/>
  <c r="C14" i="108"/>
  <c r="L46" i="131"/>
  <c r="L45" i="131"/>
  <c r="L44" i="131"/>
  <c r="M44" i="131" s="1"/>
  <c r="L43" i="131"/>
  <c r="L42" i="131"/>
  <c r="L41" i="131"/>
  <c r="L40" i="131"/>
  <c r="M40" i="131" s="1"/>
  <c r="L39" i="131"/>
  <c r="L38" i="131"/>
  <c r="M38" i="131" s="1"/>
  <c r="L37" i="131"/>
  <c r="L36" i="131"/>
  <c r="M36" i="131" s="1"/>
  <c r="L35" i="131"/>
  <c r="L34" i="131"/>
  <c r="M34" i="131" s="1"/>
  <c r="L33" i="131"/>
  <c r="L32" i="131"/>
  <c r="M32" i="131" s="1"/>
  <c r="L31" i="131"/>
  <c r="L30" i="131"/>
  <c r="M30" i="131" s="1"/>
  <c r="L29" i="131"/>
  <c r="L28" i="131"/>
  <c r="M28" i="131" s="1"/>
  <c r="L27" i="131"/>
  <c r="L26" i="131"/>
  <c r="L25" i="131"/>
  <c r="L24" i="131"/>
  <c r="M24" i="131" s="1"/>
  <c r="L23" i="131"/>
  <c r="L22" i="131"/>
  <c r="L21" i="131"/>
  <c r="L20" i="131"/>
  <c r="M20" i="131" s="1"/>
  <c r="L19" i="131"/>
  <c r="L18" i="131"/>
  <c r="M18" i="131" s="1"/>
  <c r="L17" i="131"/>
  <c r="M17" i="131" s="1"/>
  <c r="L16" i="131"/>
  <c r="M16" i="131" s="1"/>
  <c r="L15" i="131"/>
  <c r="L14" i="131"/>
  <c r="L13" i="131"/>
  <c r="L12" i="131"/>
  <c r="M12" i="131" s="1"/>
  <c r="L11" i="131"/>
  <c r="L10" i="131"/>
  <c r="L9" i="131"/>
  <c r="M9" i="131" s="1"/>
  <c r="L8" i="131"/>
  <c r="M8" i="131" s="1"/>
  <c r="L7" i="131"/>
  <c r="M13" i="131" l="1"/>
  <c r="M25" i="131"/>
  <c r="M33" i="131"/>
  <c r="M41" i="131"/>
  <c r="M14" i="131"/>
  <c r="M26" i="131"/>
  <c r="M46" i="131"/>
  <c r="M7" i="131"/>
  <c r="M11" i="131"/>
  <c r="M15" i="131"/>
  <c r="M19" i="131"/>
  <c r="M23" i="131"/>
  <c r="M27" i="131"/>
  <c r="M31" i="131"/>
  <c r="M35" i="131"/>
  <c r="M39" i="131"/>
  <c r="M43" i="131"/>
  <c r="M21" i="131"/>
  <c r="M29" i="131"/>
  <c r="M37" i="131"/>
  <c r="M45" i="131"/>
  <c r="M10" i="131"/>
  <c r="M22" i="131"/>
  <c r="M42" i="131"/>
  <c r="AA15" i="142"/>
  <c r="E22" i="138" s="1"/>
  <c r="S52" i="108"/>
  <c r="J48" i="131"/>
  <c r="I48" i="131"/>
  <c r="B11" i="108"/>
  <c r="B8" i="131"/>
  <c r="C8" i="131"/>
  <c r="B9" i="131"/>
  <c r="C9" i="131"/>
  <c r="B10" i="131"/>
  <c r="C10" i="131"/>
  <c r="L48" i="131" l="1"/>
  <c r="S9" i="108"/>
  <c r="M48" i="131" l="1"/>
  <c r="T9" i="108"/>
  <c r="M11" i="109"/>
  <c r="M12" i="109"/>
  <c r="M13" i="109"/>
  <c r="M14" i="109"/>
  <c r="M15" i="109"/>
  <c r="M16" i="109"/>
  <c r="M17" i="109"/>
  <c r="M18" i="109"/>
  <c r="M19" i="109"/>
  <c r="M20" i="109"/>
  <c r="M21" i="109"/>
  <c r="M22" i="109"/>
  <c r="M23" i="109"/>
  <c r="M24" i="109"/>
  <c r="M25" i="109"/>
  <c r="M26" i="109"/>
  <c r="M27" i="109"/>
  <c r="M28" i="109"/>
  <c r="M29" i="109"/>
  <c r="M30" i="109"/>
  <c r="M31" i="109"/>
  <c r="M32" i="109"/>
  <c r="M33" i="109"/>
  <c r="M34" i="109"/>
  <c r="M35" i="109"/>
  <c r="M36" i="109"/>
  <c r="M37" i="109"/>
  <c r="M38" i="109"/>
  <c r="M39" i="109"/>
  <c r="M40" i="109"/>
  <c r="M41" i="109"/>
  <c r="M42" i="109"/>
  <c r="M43" i="109"/>
  <c r="M44" i="109"/>
  <c r="M45" i="109"/>
  <c r="M46" i="109"/>
  <c r="M47" i="109"/>
  <c r="M48" i="109"/>
  <c r="M49" i="109"/>
  <c r="M50" i="109"/>
  <c r="C7" i="131"/>
  <c r="B7" i="131"/>
  <c r="C24" i="131"/>
  <c r="B24" i="131"/>
  <c r="C23" i="131"/>
  <c r="B23" i="131"/>
  <c r="C22" i="131"/>
  <c r="B22" i="131"/>
  <c r="C21" i="131"/>
  <c r="B21" i="131"/>
  <c r="C20" i="131"/>
  <c r="B20" i="131"/>
  <c r="C19" i="131"/>
  <c r="B19" i="131"/>
  <c r="C18" i="131"/>
  <c r="B18" i="131"/>
  <c r="C17" i="131"/>
  <c r="B17" i="131"/>
  <c r="C16" i="131"/>
  <c r="B16" i="131"/>
  <c r="C15" i="131"/>
  <c r="B15" i="131"/>
  <c r="C14" i="131"/>
  <c r="B14" i="131"/>
  <c r="C13" i="131"/>
  <c r="B13" i="131"/>
  <c r="C12" i="131"/>
  <c r="B12" i="131"/>
  <c r="C11" i="131"/>
  <c r="B11" i="131"/>
  <c r="M10" i="109"/>
  <c r="D8" i="131" l="1"/>
  <c r="D7" i="131"/>
  <c r="D9" i="131"/>
  <c r="D10" i="131"/>
  <c r="G10" i="131" s="1"/>
  <c r="D12" i="131"/>
  <c r="D16" i="131"/>
  <c r="D18" i="131"/>
  <c r="D20" i="131"/>
  <c r="D24" i="131"/>
  <c r="D11" i="131"/>
  <c r="D19" i="131"/>
  <c r="D13" i="131"/>
  <c r="D21" i="131"/>
  <c r="D17" i="131"/>
  <c r="D14" i="131"/>
  <c r="D22" i="131"/>
  <c r="D15" i="131"/>
  <c r="D23" i="131"/>
  <c r="I50" i="109" l="1"/>
  <c r="K50" i="109" s="1"/>
  <c r="I49" i="109"/>
  <c r="K49" i="109" s="1"/>
  <c r="I48" i="109"/>
  <c r="K48" i="109" s="1"/>
  <c r="I47" i="109"/>
  <c r="K47" i="109" s="1"/>
  <c r="I46" i="109"/>
  <c r="K46" i="109" s="1"/>
  <c r="I45" i="109"/>
  <c r="K45" i="109" s="1"/>
  <c r="I44" i="109"/>
  <c r="K44" i="109" s="1"/>
  <c r="I43" i="109"/>
  <c r="K43" i="109" s="1"/>
  <c r="I42" i="109"/>
  <c r="K42" i="109" s="1"/>
  <c r="I41" i="109"/>
  <c r="K41" i="109" s="1"/>
  <c r="I40" i="109"/>
  <c r="K40" i="109" s="1"/>
  <c r="I39" i="109"/>
  <c r="K39" i="109" s="1"/>
  <c r="I38" i="109"/>
  <c r="K38" i="109" s="1"/>
  <c r="I37" i="109"/>
  <c r="K37" i="109" s="1"/>
  <c r="I36" i="109"/>
  <c r="K36" i="109" s="1"/>
  <c r="I35" i="109"/>
  <c r="K35" i="109" s="1"/>
  <c r="I34" i="109"/>
  <c r="K34" i="109" s="1"/>
  <c r="I33" i="109"/>
  <c r="K33" i="109" s="1"/>
  <c r="I32" i="109"/>
  <c r="K32" i="109" s="1"/>
  <c r="I31" i="109"/>
  <c r="K31" i="109" s="1"/>
  <c r="I30" i="109"/>
  <c r="K30" i="109" s="1"/>
  <c r="I29" i="109"/>
  <c r="K29" i="109" s="1"/>
  <c r="I28" i="109"/>
  <c r="K28" i="109" s="1"/>
  <c r="I27" i="109"/>
  <c r="K27" i="109" s="1"/>
  <c r="I26" i="109"/>
  <c r="K26" i="109" s="1"/>
  <c r="I25" i="109"/>
  <c r="K25" i="109" s="1"/>
  <c r="I24" i="109"/>
  <c r="K24" i="109" s="1"/>
  <c r="I23" i="109"/>
  <c r="K23" i="109" s="1"/>
  <c r="I22" i="109"/>
  <c r="K22" i="109" s="1"/>
  <c r="I21" i="109"/>
  <c r="K21" i="109" s="1"/>
  <c r="I20" i="109"/>
  <c r="K20" i="109" s="1"/>
  <c r="I19" i="109"/>
  <c r="K19" i="109" s="1"/>
  <c r="I18" i="109"/>
  <c r="K18" i="109" s="1"/>
  <c r="I17" i="109"/>
  <c r="K17" i="109" s="1"/>
  <c r="I16" i="109"/>
  <c r="K16" i="109" s="1"/>
  <c r="I15" i="109"/>
  <c r="K15" i="109" s="1"/>
  <c r="I14" i="109"/>
  <c r="K14" i="109" s="1"/>
  <c r="I13" i="109"/>
  <c r="K13" i="109" s="1"/>
  <c r="I12" i="109"/>
  <c r="K12" i="109" s="1"/>
  <c r="D50" i="109"/>
  <c r="D49" i="109"/>
  <c r="D48" i="109"/>
  <c r="D47" i="109"/>
  <c r="D46" i="109"/>
  <c r="D45" i="109"/>
  <c r="D44" i="109"/>
  <c r="D43" i="109"/>
  <c r="D42" i="109"/>
  <c r="D41" i="109"/>
  <c r="D40" i="109"/>
  <c r="D39" i="109"/>
  <c r="D38" i="109"/>
  <c r="D37" i="109"/>
  <c r="D36" i="109"/>
  <c r="D35" i="109"/>
  <c r="D34" i="109"/>
  <c r="D33" i="109"/>
  <c r="D32" i="109"/>
  <c r="D31" i="109"/>
  <c r="D30" i="109"/>
  <c r="D29" i="109"/>
  <c r="D28" i="109"/>
  <c r="D27" i="109"/>
  <c r="D26" i="109"/>
  <c r="D25" i="109"/>
  <c r="D24" i="109"/>
  <c r="D23" i="109"/>
  <c r="N10" i="109"/>
  <c r="L10" i="109"/>
  <c r="G10" i="109"/>
  <c r="F10" i="109"/>
  <c r="E10" i="109"/>
  <c r="C10" i="109"/>
  <c r="B10" i="109"/>
  <c r="A10" i="109"/>
  <c r="B25" i="131" l="1"/>
  <c r="C25" i="131"/>
  <c r="B26" i="131"/>
  <c r="C26" i="131"/>
  <c r="B27" i="131"/>
  <c r="C27" i="131"/>
  <c r="B28" i="131"/>
  <c r="C28" i="131"/>
  <c r="B29" i="131"/>
  <c r="C29" i="131"/>
  <c r="B30" i="131"/>
  <c r="C30" i="131"/>
  <c r="B31" i="131"/>
  <c r="C31" i="131"/>
  <c r="B32" i="131"/>
  <c r="C32" i="131"/>
  <c r="B33" i="131"/>
  <c r="C33" i="131"/>
  <c r="B34" i="131"/>
  <c r="C34" i="131"/>
  <c r="B35" i="131"/>
  <c r="C35" i="131"/>
  <c r="B36" i="131"/>
  <c r="C36" i="131"/>
  <c r="B37" i="131"/>
  <c r="C37" i="131"/>
  <c r="B38" i="131"/>
  <c r="C38" i="131"/>
  <c r="B39" i="131"/>
  <c r="C39" i="131"/>
  <c r="B40" i="131"/>
  <c r="C40" i="131"/>
  <c r="B41" i="131"/>
  <c r="C41" i="131"/>
  <c r="B42" i="131"/>
  <c r="C42" i="131"/>
  <c r="B43" i="131"/>
  <c r="C43" i="131"/>
  <c r="B44" i="131"/>
  <c r="C44" i="131"/>
  <c r="B45" i="131"/>
  <c r="C45" i="131"/>
  <c r="B46" i="131"/>
  <c r="C46" i="131"/>
  <c r="A11" i="131"/>
  <c r="A12" i="131"/>
  <c r="A13" i="131"/>
  <c r="A14" i="131"/>
  <c r="A15" i="131"/>
  <c r="A16" i="131"/>
  <c r="A17" i="131"/>
  <c r="A18" i="131"/>
  <c r="A19" i="131"/>
  <c r="A20" i="131"/>
  <c r="A21" i="131"/>
  <c r="A22" i="131"/>
  <c r="A23" i="131"/>
  <c r="A24" i="131"/>
  <c r="A25" i="131"/>
  <c r="A26" i="131"/>
  <c r="A27" i="131"/>
  <c r="A28" i="131"/>
  <c r="A29" i="131"/>
  <c r="A30" i="131"/>
  <c r="A31" i="131"/>
  <c r="A32" i="131"/>
  <c r="A33" i="131"/>
  <c r="A34" i="131"/>
  <c r="A35" i="131"/>
  <c r="A36" i="131"/>
  <c r="A37" i="131"/>
  <c r="A38" i="131"/>
  <c r="A39" i="131"/>
  <c r="A40" i="131"/>
  <c r="A41" i="131"/>
  <c r="A42" i="131"/>
  <c r="A43" i="131"/>
  <c r="A44" i="131"/>
  <c r="A45" i="131"/>
  <c r="A46" i="131"/>
  <c r="A12" i="108"/>
  <c r="B12" i="108"/>
  <c r="A13" i="108"/>
  <c r="B13" i="108"/>
  <c r="A14" i="108"/>
  <c r="B14" i="108"/>
  <c r="A15" i="108"/>
  <c r="B15" i="108"/>
  <c r="A16" i="108"/>
  <c r="B16" i="108"/>
  <c r="C16" i="108"/>
  <c r="A17" i="108"/>
  <c r="B17" i="108"/>
  <c r="C17" i="108"/>
  <c r="A18" i="108"/>
  <c r="B18" i="108"/>
  <c r="C18" i="108"/>
  <c r="A19" i="108"/>
  <c r="B19" i="108"/>
  <c r="C19" i="108"/>
  <c r="A20" i="108"/>
  <c r="B20" i="108"/>
  <c r="C20" i="108"/>
  <c r="A21" i="108"/>
  <c r="B21" i="108"/>
  <c r="C21" i="108"/>
  <c r="A22" i="108"/>
  <c r="B22" i="108"/>
  <c r="C22" i="108"/>
  <c r="A23" i="108"/>
  <c r="B23" i="108"/>
  <c r="C23" i="108"/>
  <c r="A24" i="108"/>
  <c r="B24" i="108"/>
  <c r="C24" i="108"/>
  <c r="A25" i="108"/>
  <c r="B25" i="108"/>
  <c r="C25" i="108"/>
  <c r="A26" i="108"/>
  <c r="B26" i="108"/>
  <c r="C26" i="108"/>
  <c r="A27" i="108"/>
  <c r="B27" i="108"/>
  <c r="C27" i="108"/>
  <c r="A28" i="108"/>
  <c r="B28" i="108"/>
  <c r="C28" i="108"/>
  <c r="A29" i="108"/>
  <c r="B29" i="108"/>
  <c r="C29" i="108"/>
  <c r="A30" i="108"/>
  <c r="B30" i="108"/>
  <c r="C30" i="108"/>
  <c r="A31" i="108"/>
  <c r="B31" i="108"/>
  <c r="C31" i="108"/>
  <c r="A32" i="108"/>
  <c r="B32" i="108"/>
  <c r="C32" i="108"/>
  <c r="A33" i="108"/>
  <c r="B33" i="108"/>
  <c r="C33" i="108"/>
  <c r="A34" i="108"/>
  <c r="B34" i="108"/>
  <c r="C34" i="108"/>
  <c r="A35" i="108"/>
  <c r="B35" i="108"/>
  <c r="C35" i="108"/>
  <c r="A36" i="108"/>
  <c r="B36" i="108"/>
  <c r="C36" i="108"/>
  <c r="A37" i="108"/>
  <c r="B37" i="108"/>
  <c r="C37" i="108"/>
  <c r="A38" i="108"/>
  <c r="B38" i="108"/>
  <c r="C38" i="108"/>
  <c r="A39" i="108"/>
  <c r="B39" i="108"/>
  <c r="C39" i="108"/>
  <c r="A40" i="108"/>
  <c r="B40" i="108"/>
  <c r="C40" i="108"/>
  <c r="A41" i="108"/>
  <c r="B41" i="108"/>
  <c r="C41" i="108"/>
  <c r="A42" i="108"/>
  <c r="B42" i="108"/>
  <c r="C42" i="108"/>
  <c r="A43" i="108"/>
  <c r="B43" i="108"/>
  <c r="C43" i="108"/>
  <c r="A44" i="108"/>
  <c r="B44" i="108"/>
  <c r="C44" i="108"/>
  <c r="A45" i="108"/>
  <c r="B45" i="108"/>
  <c r="C45" i="108"/>
  <c r="A46" i="108"/>
  <c r="B46" i="108"/>
  <c r="C46" i="108"/>
  <c r="A47" i="108"/>
  <c r="B47" i="108"/>
  <c r="C47" i="108"/>
  <c r="A48" i="108"/>
  <c r="B48" i="108"/>
  <c r="C48" i="108"/>
  <c r="A49" i="108"/>
  <c r="B49" i="108"/>
  <c r="C49" i="108"/>
  <c r="A50" i="108"/>
  <c r="B50" i="108"/>
  <c r="C50" i="108"/>
  <c r="L50" i="109"/>
  <c r="N50" i="109" s="1"/>
  <c r="L49" i="109"/>
  <c r="N49" i="109" s="1"/>
  <c r="L48" i="109"/>
  <c r="N48" i="109" s="1"/>
  <c r="L47" i="109"/>
  <c r="N47" i="109" s="1"/>
  <c r="L46" i="109"/>
  <c r="N46" i="109" s="1"/>
  <c r="L45" i="109"/>
  <c r="N45" i="109" s="1"/>
  <c r="L44" i="109"/>
  <c r="N44" i="109" s="1"/>
  <c r="L43" i="109"/>
  <c r="N43" i="109" s="1"/>
  <c r="L42" i="109"/>
  <c r="L41" i="109"/>
  <c r="N41" i="109" s="1"/>
  <c r="L40" i="109"/>
  <c r="L39" i="109"/>
  <c r="N39" i="109" s="1"/>
  <c r="L38" i="109"/>
  <c r="N38" i="109" s="1"/>
  <c r="L37" i="109"/>
  <c r="N37" i="109" s="1"/>
  <c r="L36" i="109"/>
  <c r="N36" i="109" s="1"/>
  <c r="L35" i="109"/>
  <c r="N35" i="109" s="1"/>
  <c r="L34" i="109"/>
  <c r="N34" i="109" s="1"/>
  <c r="L33" i="109"/>
  <c r="N33" i="109" s="1"/>
  <c r="L32" i="109"/>
  <c r="N32" i="109" s="1"/>
  <c r="L31" i="109"/>
  <c r="N31" i="109" s="1"/>
  <c r="L30" i="109"/>
  <c r="N30" i="109" s="1"/>
  <c r="L29" i="109"/>
  <c r="N29" i="109" s="1"/>
  <c r="L28" i="109"/>
  <c r="G24" i="131" s="1"/>
  <c r="L27" i="109"/>
  <c r="G23" i="131" s="1"/>
  <c r="L26" i="109"/>
  <c r="G22" i="131" s="1"/>
  <c r="L25" i="109"/>
  <c r="G21" i="131" s="1"/>
  <c r="L24" i="109"/>
  <c r="G20" i="131" s="1"/>
  <c r="L23" i="109"/>
  <c r="G19" i="131" s="1"/>
  <c r="L22" i="109"/>
  <c r="L21" i="109"/>
  <c r="L20" i="109"/>
  <c r="L19" i="109"/>
  <c r="L18" i="109"/>
  <c r="L17" i="109"/>
  <c r="L16" i="109"/>
  <c r="L15" i="109"/>
  <c r="L14" i="109"/>
  <c r="L13" i="109"/>
  <c r="G9" i="131" s="1"/>
  <c r="L12" i="109"/>
  <c r="N21" i="109" l="1"/>
  <c r="N28" i="109"/>
  <c r="N22" i="109"/>
  <c r="N24" i="109"/>
  <c r="N23" i="109"/>
  <c r="N20" i="109"/>
  <c r="N19" i="109"/>
  <c r="N17" i="109"/>
  <c r="N16" i="109"/>
  <c r="N14" i="109"/>
  <c r="N13" i="109"/>
  <c r="D47" i="108"/>
  <c r="D39" i="108"/>
  <c r="D31" i="108"/>
  <c r="D44" i="131"/>
  <c r="D40" i="131"/>
  <c r="D36" i="131"/>
  <c r="D32" i="131"/>
  <c r="D28" i="131"/>
  <c r="D38" i="108"/>
  <c r="D43" i="108"/>
  <c r="D35" i="108"/>
  <c r="D27" i="108"/>
  <c r="D46" i="108"/>
  <c r="D30" i="108"/>
  <c r="D11" i="108"/>
  <c r="D50" i="108"/>
  <c r="D42" i="108"/>
  <c r="D34" i="108"/>
  <c r="D26" i="108"/>
  <c r="D18" i="108"/>
  <c r="D48" i="108"/>
  <c r="D40" i="108"/>
  <c r="D45" i="108"/>
  <c r="D37" i="108"/>
  <c r="D29" i="108"/>
  <c r="D45" i="131"/>
  <c r="D41" i="131"/>
  <c r="D37" i="131"/>
  <c r="D33" i="131"/>
  <c r="D29" i="131"/>
  <c r="D25" i="131"/>
  <c r="D44" i="108"/>
  <c r="D36" i="108"/>
  <c r="D28" i="108"/>
  <c r="D12" i="108"/>
  <c r="D20" i="108"/>
  <c r="D49" i="108"/>
  <c r="D41" i="108"/>
  <c r="D33" i="108"/>
  <c r="D25" i="108"/>
  <c r="D17" i="108"/>
  <c r="D32" i="108"/>
  <c r="N27" i="109"/>
  <c r="N26" i="109"/>
  <c r="N25" i="109"/>
  <c r="D16" i="108"/>
  <c r="D21" i="108"/>
  <c r="D13" i="108"/>
  <c r="D22" i="108"/>
  <c r="D14" i="108"/>
  <c r="D19" i="108"/>
  <c r="D15" i="108"/>
  <c r="D23" i="108"/>
  <c r="N15" i="109"/>
  <c r="D24" i="108"/>
  <c r="N18" i="109"/>
  <c r="N12" i="109"/>
  <c r="D31" i="131"/>
  <c r="D43" i="131"/>
  <c r="D27" i="131"/>
  <c r="D46" i="131"/>
  <c r="D42" i="131"/>
  <c r="D38" i="131"/>
  <c r="D34" i="131"/>
  <c r="D30" i="131"/>
  <c r="D26" i="131"/>
  <c r="D35" i="131"/>
  <c r="D39" i="131"/>
  <c r="N40" i="109"/>
  <c r="N42" i="109"/>
  <c r="T52" i="108"/>
  <c r="G44" i="131" l="1"/>
  <c r="E44" i="131"/>
  <c r="G38" i="131"/>
  <c r="E38" i="131"/>
  <c r="E45" i="131"/>
  <c r="G45" i="131"/>
  <c r="G27" i="131"/>
  <c r="E27" i="131"/>
  <c r="G30" i="131"/>
  <c r="E30" i="131"/>
  <c r="E11" i="131"/>
  <c r="H11" i="131" s="1"/>
  <c r="E7" i="131"/>
  <c r="E8" i="131"/>
  <c r="H8" i="131" s="1"/>
  <c r="E10" i="131"/>
  <c r="E21" i="131"/>
  <c r="H21" i="131" s="1"/>
  <c r="N21" i="131" s="1"/>
  <c r="E19" i="131"/>
  <c r="H19" i="131" s="1"/>
  <c r="N19" i="131" s="1"/>
  <c r="E20" i="131"/>
  <c r="E23" i="131"/>
  <c r="H23" i="131" s="1"/>
  <c r="N23" i="131" s="1"/>
  <c r="E16" i="131"/>
  <c r="H16" i="131" s="1"/>
  <c r="E15" i="131"/>
  <c r="E12" i="131"/>
  <c r="E9" i="131"/>
  <c r="H9" i="131" s="1"/>
  <c r="E22" i="131"/>
  <c r="H22" i="131" s="1"/>
  <c r="N22" i="131" s="1"/>
  <c r="E17" i="131"/>
  <c r="E13" i="131"/>
  <c r="H13" i="131" s="1"/>
  <c r="E18" i="131"/>
  <c r="H18" i="131" s="1"/>
  <c r="E14" i="131"/>
  <c r="E24" i="131"/>
  <c r="H24" i="131" s="1"/>
  <c r="N24" i="131" s="1"/>
  <c r="E33" i="131"/>
  <c r="G33" i="131"/>
  <c r="G40" i="131"/>
  <c r="E40" i="131"/>
  <c r="E34" i="131"/>
  <c r="G34" i="131"/>
  <c r="E37" i="131"/>
  <c r="G37" i="131"/>
  <c r="G41" i="131"/>
  <c r="E41" i="131"/>
  <c r="G42" i="131"/>
  <c r="E42" i="131"/>
  <c r="E46" i="131"/>
  <c r="G46" i="131"/>
  <c r="G43" i="131"/>
  <c r="E43" i="131"/>
  <c r="G31" i="131"/>
  <c r="E31" i="131"/>
  <c r="G39" i="131"/>
  <c r="E39" i="131"/>
  <c r="G28" i="131"/>
  <c r="E28" i="131"/>
  <c r="G35" i="131"/>
  <c r="E35" i="131"/>
  <c r="E25" i="131"/>
  <c r="G25" i="131"/>
  <c r="G32" i="131"/>
  <c r="E32" i="131"/>
  <c r="G26" i="131"/>
  <c r="E26" i="131"/>
  <c r="G29" i="131"/>
  <c r="E29" i="131"/>
  <c r="G36" i="131"/>
  <c r="E36" i="131"/>
  <c r="D23" i="138"/>
  <c r="A10" i="131"/>
  <c r="A9" i="131"/>
  <c r="A8" i="131"/>
  <c r="A7" i="131"/>
  <c r="A11" i="108"/>
  <c r="H10" i="131" l="1"/>
  <c r="N10" i="131" s="1"/>
  <c r="H17" i="131"/>
  <c r="N17" i="131" s="1"/>
  <c r="H14" i="131"/>
  <c r="N14" i="131" s="1"/>
  <c r="H12" i="131"/>
  <c r="N12" i="131" s="1"/>
  <c r="H15" i="131"/>
  <c r="N15" i="131" s="1"/>
  <c r="H36" i="131"/>
  <c r="N36" i="131" s="1"/>
  <c r="D20" i="138"/>
  <c r="D21" i="138"/>
  <c r="H35" i="131"/>
  <c r="N35" i="131" s="1"/>
  <c r="H26" i="131"/>
  <c r="N26" i="131" s="1"/>
  <c r="H44" i="131"/>
  <c r="N44" i="131" s="1"/>
  <c r="H34" i="131"/>
  <c r="N34" i="131" s="1"/>
  <c r="H41" i="131"/>
  <c r="N41" i="131" s="1"/>
  <c r="H40" i="131"/>
  <c r="N40" i="131" s="1"/>
  <c r="H42" i="131"/>
  <c r="N42" i="131" s="1"/>
  <c r="H33" i="131"/>
  <c r="N33" i="131" s="1"/>
  <c r="H25" i="131"/>
  <c r="N25" i="131" s="1"/>
  <c r="H31" i="131"/>
  <c r="N31" i="131" s="1"/>
  <c r="H32" i="131"/>
  <c r="N32" i="131" s="1"/>
  <c r="H38" i="131"/>
  <c r="N38" i="131" s="1"/>
  <c r="H39" i="131"/>
  <c r="N39" i="131" s="1"/>
  <c r="H45" i="131"/>
  <c r="N45" i="131" s="1"/>
  <c r="H30" i="131"/>
  <c r="N30" i="131" s="1"/>
  <c r="H37" i="131"/>
  <c r="N37" i="131" s="1"/>
  <c r="H43" i="131"/>
  <c r="N43" i="131" s="1"/>
  <c r="H27" i="131"/>
  <c r="N27" i="131" s="1"/>
  <c r="H29" i="131"/>
  <c r="N29" i="131" s="1"/>
  <c r="H28" i="131"/>
  <c r="N28" i="131" s="1"/>
  <c r="H46" i="131"/>
  <c r="N46" i="131" s="1"/>
  <c r="N9" i="131"/>
  <c r="E23" i="138" s="1"/>
  <c r="D19" i="138"/>
  <c r="N8" i="131"/>
  <c r="D24" i="138"/>
  <c r="H20" i="131"/>
  <c r="N20" i="131" s="1"/>
  <c r="N11" i="131"/>
  <c r="F29" i="131"/>
  <c r="F35" i="131"/>
  <c r="F42" i="131"/>
  <c r="F14" i="131"/>
  <c r="F26" i="131"/>
  <c r="F41" i="131"/>
  <c r="F20" i="131"/>
  <c r="F43" i="131"/>
  <c r="F21" i="131"/>
  <c r="F36" i="131"/>
  <c r="F28" i="131"/>
  <c r="F27" i="131"/>
  <c r="F18" i="131"/>
  <c r="F19" i="131"/>
  <c r="F32" i="131"/>
  <c r="F40" i="131"/>
  <c r="F17" i="131"/>
  <c r="F23" i="131"/>
  <c r="F24" i="131"/>
  <c r="F39" i="131"/>
  <c r="F30" i="131"/>
  <c r="F25" i="131"/>
  <c r="F31" i="131"/>
  <c r="F46" i="131"/>
  <c r="F37" i="131"/>
  <c r="F34" i="131"/>
  <c r="F15" i="131"/>
  <c r="F33" i="131"/>
  <c r="F16" i="131"/>
  <c r="F38" i="131"/>
  <c r="F45" i="131"/>
  <c r="F22" i="131"/>
  <c r="F44" i="131"/>
  <c r="F12" i="131"/>
  <c r="F9" i="131"/>
  <c r="F11" i="131"/>
  <c r="F7" i="131"/>
  <c r="F8" i="131"/>
  <c r="F10" i="131"/>
  <c r="F13" i="131"/>
  <c r="N16" i="131" l="1"/>
  <c r="N13" i="131"/>
  <c r="N18" i="131"/>
  <c r="D25" i="138"/>
  <c r="D11" i="138" s="1"/>
  <c r="I11" i="109" l="1"/>
  <c r="K11" i="109" s="1"/>
  <c r="L11" i="109" l="1"/>
  <c r="G7" i="131" s="1"/>
  <c r="H7" i="131" s="1"/>
  <c r="D10" i="138"/>
  <c r="D12" i="138"/>
  <c r="D9" i="138"/>
  <c r="D8" i="138"/>
  <c r="D14" i="138" l="1"/>
  <c r="N7" i="131"/>
  <c r="E20" i="138" s="1"/>
  <c r="N11" i="109"/>
  <c r="E21" i="138" l="1"/>
  <c r="H48" i="131"/>
  <c r="E19" i="138" l="1"/>
  <c r="E24" i="138"/>
  <c r="N4" i="131"/>
  <c r="N48" i="131"/>
  <c r="F8" i="136" l="1"/>
  <c r="E25" i="138"/>
  <c r="G7" i="136" l="1"/>
  <c r="E11" i="138"/>
  <c r="E12" i="138"/>
  <c r="E10" i="138"/>
  <c r="E8" i="138"/>
  <c r="E9" i="138"/>
  <c r="E14" i="138" l="1"/>
  <c r="E30" i="138"/>
  <c r="E31" i="138" s="1"/>
</calcChain>
</file>

<file path=xl/sharedStrings.xml><?xml version="1.0" encoding="utf-8"?>
<sst xmlns="http://schemas.openxmlformats.org/spreadsheetml/2006/main" count="920" uniqueCount="258">
  <si>
    <t>AO Propreté SCI SAM - DPGF - consignes et mode d'emploi IND0</t>
  </si>
  <si>
    <t>Généralités</t>
  </si>
  <si>
    <t>Le TITULAIRE renommera le fichier en remplaçant NOM DU CANDIDAT par le nom de son entreprise</t>
  </si>
  <si>
    <t>La DPGF (Décomposition du prix global et forfaitaire) permet de détailler le prix des prestations inclues au forfait en distinguant :</t>
  </si>
  <si>
    <t>- Les charges de personnel</t>
  </si>
  <si>
    <t>- Le matériel, outillage, produits etc.</t>
  </si>
  <si>
    <t>- Les fournitures et services</t>
  </si>
  <si>
    <t>Les tarifs et coûts horaires mentionnés sont les tarifs des prestations vendues à la SCI SAM, y compris la marge du TITULAIRE.</t>
  </si>
  <si>
    <t>La tarification mentionnée dans la DPGF doit être calculée pour une année pleine. Il est à noter que la totalité des heures et des coûts (hors précision des couts mensuels de propreté dans l'onglet [Détail Nettoyage des locaux]) sont à considérer comme annuels.</t>
  </si>
  <si>
    <t>Les cases à remplir sont indiquées en jaune sur l'ensemble des onglets du document</t>
  </si>
  <si>
    <t>Remplissage des onglets</t>
  </si>
  <si>
    <t>[Moyens humains]</t>
  </si>
  <si>
    <t>-</t>
  </si>
  <si>
    <t>Le TITULAIRE détaillera dans cet onglet tous les profils identifiés par prestation (menu déroulant en colonne Mission)  pour mettre en œuvre les prestations, au sein de ses équipes.</t>
  </si>
  <si>
    <t>[Charges de travail]</t>
  </si>
  <si>
    <t>Cet onglet doit permettre de visualiser les moyens mis en œuvre (personnel œuvrant + encadrement + soutiens spécifiques). Le TITULAIRE doit y détailler, par poste de prestations identifié dans l'onglet Moyens humains, la charge estimée en heures / an pour chaque catégorie.</t>
  </si>
  <si>
    <t>Les volumes horaires d'encadrement non œuvrant sont à intégrer dans les prestations "5 - Pilotage des prestations"</t>
  </si>
  <si>
    <t>Les volumes horaires de personnel œuvrant et d'encadrement œuvrant sont à intégrer dans la colonne Mise en œuvre opérationnelle.</t>
  </si>
  <si>
    <t>Les sommes et calculs sont automatiques</t>
  </si>
  <si>
    <t>[Coût prestations]</t>
  </si>
  <si>
    <t>Sont à renseigner dans cet onglet uniquement les coûts de matériel, équipement (outillage), produits et consommables, hors fournitures sanitaires et réceptacles à déchets, détaillés dans l'onglet [Fournitures et services] ainsi que la marge sur ces items.</t>
  </si>
  <si>
    <t>[Fournitures]</t>
  </si>
  <si>
    <t>Le titulaire détaillera dans cet onglet les coûts relatifs à la fourniture des consommables sanitaires</t>
  </si>
  <si>
    <t>[Détail nettoyage des locaux]</t>
  </si>
  <si>
    <t>Le TITULAIRE détaillera dans cet onglet les coûts relatifs au nettoyage des locaux afin de pouvoir calculer précisément les coût potentiels relatifs à toute période d'exploitation transitoire. Les moyens humains détaillés et les coûts associés pour le nettoyage des locaux, de la vitrerie doivent être rigoureusement identiques aux informations reportées dans les précédents onglets. 
En tête de l'onglet, une formule de vérification a été créé pour vous aider à vérifier l'exactitude des informations reportées</t>
  </si>
  <si>
    <t>[BUDGET GLOBAL]</t>
  </si>
  <si>
    <t>Cet onglet fait la synthèse de la totalité des coûts et charges identifiés dans les autres onglets</t>
  </si>
  <si>
    <t>Ne remplir que les cellules jaune (Lorsque nécessaire) dans les différents onglets de ce fichier</t>
  </si>
  <si>
    <t>Présentation des profils des intervenants et coûts horaires</t>
  </si>
  <si>
    <t>(la présentation détaillée des différents intervenants ci-dessous est à joindre au mémoire de l'offre du prestataire)</t>
  </si>
  <si>
    <t>Profil n°</t>
  </si>
  <si>
    <t>Mission</t>
  </si>
  <si>
    <t>Fonction</t>
  </si>
  <si>
    <t>Synthèse fonction</t>
  </si>
  <si>
    <t>Qualification / Formation</t>
  </si>
  <si>
    <t>Expérience</t>
  </si>
  <si>
    <t xml:space="preserve">Salaire brut </t>
  </si>
  <si>
    <t>Charges</t>
  </si>
  <si>
    <t>Marge</t>
  </si>
  <si>
    <t>Coût horaire</t>
  </si>
  <si>
    <t>Salaire brut annuel base 1 etp</t>
  </si>
  <si>
    <t>Facturation annuelle base 1etp</t>
  </si>
  <si>
    <t>(€ HT / h)</t>
  </si>
  <si>
    <t>%</t>
  </si>
  <si>
    <t>€ HT / etp / an</t>
  </si>
  <si>
    <t>LISTE DES POSTES PROGRAMMES</t>
  </si>
  <si>
    <t>% charges</t>
  </si>
  <si>
    <t>% marge</t>
  </si>
  <si>
    <t>5 - Pilotage des prestations</t>
  </si>
  <si>
    <t>4.1.3 - Permanence nettoyage en journée</t>
  </si>
  <si>
    <t>6.1 - Propreté intérieure / extérieure</t>
  </si>
  <si>
    <t>NOTA : Les cellules à compléter sont identifiées sur fond jaune</t>
  </si>
  <si>
    <t>Estimation de la charge de travail annuelle des prestations en exploitation courante (h/an) - moyens minimums</t>
  </si>
  <si>
    <t xml:space="preserve">NB : </t>
  </si>
  <si>
    <t>1 ETP = 1645 H / an</t>
  </si>
  <si>
    <t>1 ETP remplacé = 1820 H / an</t>
  </si>
  <si>
    <t>Intervenants</t>
  </si>
  <si>
    <t>Mise en œuvre opérationnelle
[H/an]</t>
  </si>
  <si>
    <t>Nb ETP</t>
  </si>
  <si>
    <t>Profil N°</t>
  </si>
  <si>
    <r>
      <t xml:space="preserve">Profils
</t>
    </r>
    <r>
      <rPr>
        <i/>
        <sz val="8"/>
        <color indexed="9"/>
        <rFont val="Century Gothic"/>
        <family val="2"/>
      </rPr>
      <t>(suivant fiche profils descriptifs des intervenants)</t>
    </r>
  </si>
  <si>
    <t>TOTAL ANNUEL (h/an)</t>
  </si>
  <si>
    <t>Détail du coût par poste par an yc matériel, équipement (outillage), produits et consommables</t>
  </si>
  <si>
    <t>Nbre d'heure différent du précedent onglet</t>
  </si>
  <si>
    <t>Budget total des postes filtrés</t>
  </si>
  <si>
    <t>Nb heures</t>
  </si>
  <si>
    <t>Contrôle</t>
  </si>
  <si>
    <t>Coût RH</t>
  </si>
  <si>
    <t>Matériel et équipement</t>
  </si>
  <si>
    <t>Produits et consommables</t>
  </si>
  <si>
    <t>Marge sur Matériel, équipement, produits et consommables</t>
  </si>
  <si>
    <t>Coût total annuel hors RH [€ HT/ an]</t>
  </si>
  <si>
    <t xml:space="preserve">Budget annnuel </t>
  </si>
  <si>
    <t>Concat. Mission + Fonction</t>
  </si>
  <si>
    <t>COUT HORAIRE</t>
  </si>
  <si>
    <t>Taux de marge</t>
  </si>
  <si>
    <t>Marge sur Matériel, équipement, produits et consommables Thémis</t>
  </si>
  <si>
    <t>Budget annuel</t>
  </si>
  <si>
    <t>Le montant total détaillé dans les chifffrages ci-dessous est automatiquement reporté dans  l'onglet [Budget global] pour les postes correspondants</t>
  </si>
  <si>
    <t xml:space="preserve">Nb matériels </t>
  </si>
  <si>
    <t xml:space="preserve">Coût </t>
  </si>
  <si>
    <t xml:space="preserve">Papier hygiénique </t>
  </si>
  <si>
    <t>Savon liquide / mousse lavante</t>
  </si>
  <si>
    <t>Essuie mains papier rouleaux avec découpe</t>
  </si>
  <si>
    <t>Diffuseurs de parfum d'ambiance</t>
  </si>
  <si>
    <t>Spray désinfectant de cuvettes</t>
  </si>
  <si>
    <t xml:space="preserve">Réceptacle d’hygiène féminine </t>
  </si>
  <si>
    <t>Brosses de nettoyage des sanitaires</t>
  </si>
  <si>
    <t>Coût total</t>
  </si>
  <si>
    <t>ENTITES</t>
  </si>
  <si>
    <t>(Tous)</t>
  </si>
  <si>
    <t>ETAGE</t>
  </si>
  <si>
    <t>AILE</t>
  </si>
  <si>
    <t>NATURE</t>
  </si>
  <si>
    <t>Surface (m²)</t>
  </si>
  <si>
    <t>Nb H / an</t>
  </si>
  <si>
    <t>Budget mensuel</t>
  </si>
  <si>
    <t>TOUT</t>
  </si>
  <si>
    <t>(vide)</t>
  </si>
  <si>
    <t>SOL</t>
  </si>
  <si>
    <t>Total TOUT</t>
  </si>
  <si>
    <t>Total général</t>
  </si>
  <si>
    <t>PMU</t>
  </si>
  <si>
    <t>Surface (m²]</t>
  </si>
  <si>
    <t>A</t>
  </si>
  <si>
    <t>CLOISONS VITREES</t>
  </si>
  <si>
    <t>Total 1</t>
  </si>
  <si>
    <t>B</t>
  </si>
  <si>
    <t>Total 2</t>
  </si>
  <si>
    <t>Total 3</t>
  </si>
  <si>
    <t>Total 4</t>
  </si>
  <si>
    <t>Total 5</t>
  </si>
  <si>
    <t>Détail des coûts du nettoyage de locaux, de la vitrerie, et de la prestation de 3D</t>
  </si>
  <si>
    <t xml:space="preserve">Budget global 6.4 - Propreté des locaux, de la vitrerie, fourniture des consommables sanitaires et 4D </t>
  </si>
  <si>
    <t>ECART</t>
  </si>
  <si>
    <t>Cumul budget Nettoyage des locaux</t>
  </si>
  <si>
    <t>Budget global Nettoyage des locaux [Chap. 6.4]</t>
  </si>
  <si>
    <t>Les données du point 1 correspondent aux chiffrages des prestations réalisés dans cet onglet</t>
  </si>
  <si>
    <t>Les chiffrages doivent nécessairement au final être totalement identiques.</t>
  </si>
  <si>
    <t>Les données des champs ci-dessous sont à remplir de manière détaillée.</t>
  </si>
  <si>
    <t>Nettoyage des locaux</t>
  </si>
  <si>
    <t>Bâtiment</t>
  </si>
  <si>
    <t>Etage</t>
  </si>
  <si>
    <t>Zone</t>
  </si>
  <si>
    <t>TYPE</t>
  </si>
  <si>
    <t>Revêtement</t>
  </si>
  <si>
    <t>SURFACE EN M2</t>
  </si>
  <si>
    <t>REMARQUES OU COMPLEMENT D'INFORMATIONS</t>
  </si>
  <si>
    <t>Estimation temps de travail annuel 
(h / an)</t>
  </si>
  <si>
    <t>Ratio / M²</t>
  </si>
  <si>
    <t>Montant mensuel [€ HT/ mois]</t>
  </si>
  <si>
    <t>Montant annuel 
[€ HT/ an]</t>
  </si>
  <si>
    <t>Commentaires</t>
  </si>
  <si>
    <t>BAT A</t>
  </si>
  <si>
    <t>RdC</t>
  </si>
  <si>
    <t>Parties communes</t>
  </si>
  <si>
    <t>Accueil</t>
  </si>
  <si>
    <t>carrelage</t>
  </si>
  <si>
    <t>Showroom</t>
  </si>
  <si>
    <t>sanitaires</t>
  </si>
  <si>
    <t>Atelier</t>
  </si>
  <si>
    <t>béton peint</t>
  </si>
  <si>
    <t>Circulations</t>
  </si>
  <si>
    <t>Réserve</t>
  </si>
  <si>
    <t>Salles de cours, bureaux</t>
  </si>
  <si>
    <t>salles de cours</t>
  </si>
  <si>
    <t>PVC</t>
  </si>
  <si>
    <t>Circulations bureaux</t>
  </si>
  <si>
    <t>circulations</t>
  </si>
  <si>
    <t>BAT B</t>
  </si>
  <si>
    <t>atelier moteur HD</t>
  </si>
  <si>
    <t>salles techno BMW</t>
  </si>
  <si>
    <t>BAT C</t>
  </si>
  <si>
    <t>salle de sport</t>
  </si>
  <si>
    <t>réserve</t>
  </si>
  <si>
    <t>Carrelage</t>
  </si>
  <si>
    <t>BAT D</t>
  </si>
  <si>
    <t>Hall</t>
  </si>
  <si>
    <t xml:space="preserve">SAS </t>
  </si>
  <si>
    <t>escalier</t>
  </si>
  <si>
    <t>Admin RDC</t>
  </si>
  <si>
    <t>Bureaux</t>
  </si>
  <si>
    <t>Salle de cours</t>
  </si>
  <si>
    <t>salles</t>
  </si>
  <si>
    <t>Admin R+1</t>
  </si>
  <si>
    <t>Archives</t>
  </si>
  <si>
    <t>Admin R+2</t>
  </si>
  <si>
    <t>Admin R+3</t>
  </si>
  <si>
    <t>Admin R+4</t>
  </si>
  <si>
    <t>Admin R+5</t>
  </si>
  <si>
    <t>BAT E</t>
  </si>
  <si>
    <t>salle de cours et bureaux</t>
  </si>
  <si>
    <t>BAT F</t>
  </si>
  <si>
    <t>BAT G</t>
  </si>
  <si>
    <t xml:space="preserve">circulations </t>
  </si>
  <si>
    <t>bureau</t>
  </si>
  <si>
    <t>bureaux</t>
  </si>
  <si>
    <t>BAT H</t>
  </si>
  <si>
    <t>Sous-Sol 1</t>
  </si>
  <si>
    <t>vestiaires restauration</t>
  </si>
  <si>
    <t>Escalier</t>
  </si>
  <si>
    <t>Restaurant</t>
  </si>
  <si>
    <t>Bureau chef</t>
  </si>
  <si>
    <t>Sanitaires</t>
  </si>
  <si>
    <t>Escaliers</t>
  </si>
  <si>
    <t>Escaliers extérieurs &amp; circulations</t>
  </si>
  <si>
    <t>Beton</t>
  </si>
  <si>
    <t>R+1</t>
  </si>
  <si>
    <t xml:space="preserve">Bureau </t>
  </si>
  <si>
    <t>Escaliers extérieur &amp; Circulation évacuation</t>
  </si>
  <si>
    <t>Béton</t>
  </si>
  <si>
    <t>R+2</t>
  </si>
  <si>
    <t>BAT I</t>
  </si>
  <si>
    <t>espace évennementiel</t>
  </si>
  <si>
    <t>SAS amphi</t>
  </si>
  <si>
    <t>Amphithèatre</t>
  </si>
  <si>
    <t>moquette</t>
  </si>
  <si>
    <t>Passerelle R+1, Coursive</t>
  </si>
  <si>
    <t>Circulation R+1</t>
  </si>
  <si>
    <t>BAT J</t>
  </si>
  <si>
    <t>Circulation</t>
  </si>
  <si>
    <t>Escalier J2-CV-01 &amp; J2-CV-02</t>
  </si>
  <si>
    <t>Escalier J1-CV-01 &amp; J1-CV-02</t>
  </si>
  <si>
    <t>Escaliers JO-CV-01 &amp; JO-CV-02</t>
  </si>
  <si>
    <t>salles de réunion</t>
  </si>
  <si>
    <t>BAT K</t>
  </si>
  <si>
    <t>salle restaurant</t>
  </si>
  <si>
    <t>Terrain de sport</t>
  </si>
  <si>
    <t>Enrobé plastique</t>
  </si>
  <si>
    <t>Local poubelle extérieur</t>
  </si>
  <si>
    <t>Rdc</t>
  </si>
  <si>
    <t>Local poubelle</t>
  </si>
  <si>
    <t>Vitrerie</t>
  </si>
  <si>
    <t>Accessible</t>
  </si>
  <si>
    <t>Vitrerie intérieure</t>
  </si>
  <si>
    <t>Intérieur</t>
  </si>
  <si>
    <t>OUI</t>
  </si>
  <si>
    <t>Vitrerie de pied de façade</t>
  </si>
  <si>
    <t>Extérieur</t>
  </si>
  <si>
    <t>Vitrerie extérieure</t>
  </si>
  <si>
    <t>Cloisons vitrées</t>
  </si>
  <si>
    <t>Camion nacelle à prévoir</t>
  </si>
  <si>
    <t>Vitrerie de façade</t>
  </si>
  <si>
    <t>SYNTHESE BUDGET GLOBAL</t>
  </si>
  <si>
    <t>BUDGET GLOBAL</t>
  </si>
  <si>
    <t>Budget du fonctionnement courant hors révisions budgétaires sur la durée du contrat</t>
  </si>
  <si>
    <t>ANNEE 1</t>
  </si>
  <si>
    <t>ANNEE 2</t>
  </si>
  <si>
    <t>ANNEE 3</t>
  </si>
  <si>
    <t>ANNEE OPTIONNELLE SUPPLEMENTAIRE 1</t>
  </si>
  <si>
    <t>ANNEE OPTIONNELLE SUPPLEMENTAIRE 2</t>
  </si>
  <si>
    <t>TOTAL SUR LA DUREE DU CONTRAT</t>
  </si>
  <si>
    <t>BUDGET ANNUEL</t>
  </si>
  <si>
    <t>Budget du fonctionnement courant par lot en année pleine</t>
  </si>
  <si>
    <t>6.1.2 - Fournitures et consommables sanitaires</t>
  </si>
  <si>
    <t>6.1.5 - Vitrerie</t>
  </si>
  <si>
    <t>MONTANT ANNUEL COUT COMPLET [€ HT/ an] hors options</t>
  </si>
  <si>
    <t>MONTANT ANNUEL COUT COMPLET [€ HT/ an] avec options</t>
  </si>
  <si>
    <t>Bâtiment A</t>
  </si>
  <si>
    <t>Bâtiment B</t>
  </si>
  <si>
    <t>Bâtiment C</t>
  </si>
  <si>
    <t>Bâtiment D</t>
  </si>
  <si>
    <t>Bâtiment E</t>
  </si>
  <si>
    <t>Bâtiment F</t>
  </si>
  <si>
    <t>Bâtiment G</t>
  </si>
  <si>
    <t>Bâtiment H</t>
  </si>
  <si>
    <t>Bâtiment I</t>
  </si>
  <si>
    <t>Bâtiment J</t>
  </si>
  <si>
    <t>Bâtiment K</t>
  </si>
  <si>
    <t>Local poubelles</t>
  </si>
  <si>
    <t>TOTAL</t>
  </si>
  <si>
    <t>Charge transverse</t>
  </si>
  <si>
    <t>Détail équipements sanitaires</t>
  </si>
  <si>
    <t xml:space="preserve">Si des rémunérations différentes sont à prendre en compte pour une même fonction, un signe distinctif (numéro) doit être intégré dans le nom donné à la fonction </t>
  </si>
  <si>
    <t>Les fonctions indiquées doivent nécessairement être identifiées de manière distincte dans la colonne |Fonction|</t>
  </si>
  <si>
    <t>6.1.4 - Déneigement / Salage et Picking</t>
  </si>
  <si>
    <t>Ratio h/M²</t>
  </si>
  <si>
    <t>Les données du point 2. correspondent aux chiffrages réalisés dans l'ensemble des autres onglets pour les prestations relevant des chapitres [5 - Pilotage des prestations], [6.1 - Propreté intérieure / extérieure] et [6.1.5 - Vitrerie] du CCTP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</si>
</sst>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quot;F&quot;_-;\-* #,##0.00\ &quot;F&quot;_-;_-* &quot;-&quot;??\ &quot;F&quot;_-;_-@_-"/>
    <numFmt numFmtId="165" formatCode="_-* #,##0.00\ _F_-;\-* #,##0.00\ _F_-;_-* &quot;-&quot;??\ _F_-;_-@_-"/>
    <numFmt numFmtId="166" formatCode="_-* #,##0.00\ [$€-40C]_-;\-* #,##0.00\ [$€-40C]_-;_-* &quot;-&quot;??\ [$€-40C]_-;_-@_-"/>
    <numFmt numFmtId="167" formatCode="_-* #,##0\ _F_-;\-* #,##0\ _F_-;_-* &quot;-&quot;??\ _F_-;_-@_-"/>
    <numFmt numFmtId="168" formatCode="_(* #,##0.00_);_(* \(#,##0.00\);_(* &quot;-&quot;??_);_(@_)"/>
    <numFmt numFmtId="169" formatCode="_-* #,##0\ [$€-40C]_-;\-* #,##0\ [$€-40C]_-;_-* &quot;-&quot;??\ [$€-40C]_-;_-@_-"/>
    <numFmt numFmtId="170" formatCode="#,##0&quot; m²&quot;"/>
    <numFmt numFmtId="171" formatCode="0.00&quot; h/an&quot;"/>
    <numFmt numFmtId="172" formatCode="0.00&quot; h/m²&quot;"/>
  </numFmts>
  <fonts count="49" x14ac:knownFonts="1">
    <font>
      <sz val="10"/>
      <name val="Arial"/>
    </font>
    <font>
      <sz val="11"/>
      <color theme="1"/>
      <name val="Century Gothic"/>
      <family val="2"/>
      <scheme val="minor"/>
    </font>
    <font>
      <sz val="11"/>
      <color theme="1"/>
      <name val="Century Gothic"/>
      <family val="2"/>
      <scheme val="minor"/>
    </font>
    <font>
      <sz val="11"/>
      <color theme="1"/>
      <name val="Century Gothic"/>
      <family val="2"/>
      <scheme val="minor"/>
    </font>
    <font>
      <sz val="11"/>
      <color theme="1"/>
      <name val="Century Gothic"/>
      <family val="2"/>
      <scheme val="minor"/>
    </font>
    <font>
      <sz val="10"/>
      <name val="Arial"/>
      <family val="2"/>
    </font>
    <font>
      <sz val="10"/>
      <name val="Century Gothic"/>
      <family val="2"/>
    </font>
    <font>
      <b/>
      <sz val="10"/>
      <name val="Century Gothic"/>
      <family val="2"/>
    </font>
    <font>
      <b/>
      <i/>
      <sz val="14"/>
      <name val="Arial"/>
      <family val="2"/>
    </font>
    <font>
      <b/>
      <sz val="11"/>
      <name val="Century Gothic"/>
      <family val="2"/>
    </font>
    <font>
      <b/>
      <sz val="14"/>
      <color indexed="62"/>
      <name val="Century Gothic"/>
      <family val="2"/>
    </font>
    <font>
      <b/>
      <sz val="16"/>
      <name val="Century Gothic"/>
      <family val="2"/>
    </font>
    <font>
      <i/>
      <sz val="8"/>
      <name val="Century Gothic"/>
      <family val="2"/>
    </font>
    <font>
      <b/>
      <sz val="11"/>
      <color indexed="16"/>
      <name val="Century Gothic"/>
      <family val="2"/>
    </font>
    <font>
      <b/>
      <sz val="12"/>
      <name val="Century Gothic"/>
      <family val="2"/>
    </font>
    <font>
      <sz val="10"/>
      <color indexed="18"/>
      <name val="Century Gothic"/>
      <family val="2"/>
    </font>
    <font>
      <i/>
      <sz val="8"/>
      <color indexed="9"/>
      <name val="Century Gothic"/>
      <family val="2"/>
    </font>
    <font>
      <b/>
      <sz val="10"/>
      <color theme="0"/>
      <name val="Century Gothic"/>
      <family val="2"/>
    </font>
    <font>
      <b/>
      <sz val="12"/>
      <color theme="0"/>
      <name val="Century Gothic"/>
      <family val="2"/>
    </font>
    <font>
      <b/>
      <sz val="10"/>
      <name val="Arial"/>
      <family val="2"/>
    </font>
    <font>
      <b/>
      <sz val="10"/>
      <color indexed="18"/>
      <name val="Century Gothic"/>
      <family val="2"/>
    </font>
    <font>
      <b/>
      <i/>
      <sz val="8"/>
      <name val="Century Gothic"/>
      <family val="2"/>
    </font>
    <font>
      <b/>
      <sz val="8"/>
      <name val="Century Gothic"/>
      <family val="2"/>
    </font>
    <font>
      <sz val="10"/>
      <color theme="0"/>
      <name val="Century Gothic"/>
      <family val="2"/>
    </font>
    <font>
      <sz val="11"/>
      <color theme="1"/>
      <name val="Arial Narrow"/>
      <family val="2"/>
    </font>
    <font>
      <b/>
      <sz val="14"/>
      <color theme="0"/>
      <name val="Arial Narrow"/>
      <family val="2"/>
    </font>
    <font>
      <sz val="18"/>
      <color theme="1"/>
      <name val="Arial Narrow"/>
      <family val="2"/>
    </font>
    <font>
      <b/>
      <sz val="11"/>
      <color rgb="FFC00000"/>
      <name val="Arial Narrow"/>
      <family val="2"/>
    </font>
    <font>
      <b/>
      <sz val="11"/>
      <color theme="1"/>
      <name val="Arial Narrow"/>
      <family val="2"/>
    </font>
    <font>
      <b/>
      <sz val="20"/>
      <name val="Century Gothic"/>
      <family val="2"/>
    </font>
    <font>
      <u/>
      <sz val="11"/>
      <color theme="1"/>
      <name val="Avenir Next LT Pro"/>
      <family val="2"/>
    </font>
    <font>
      <b/>
      <sz val="14"/>
      <color theme="0"/>
      <name val="Century Gothic"/>
      <family val="2"/>
    </font>
    <font>
      <b/>
      <sz val="11"/>
      <color theme="1"/>
      <name val="Century Gothic"/>
      <family val="2"/>
      <scheme val="minor"/>
    </font>
    <font>
      <b/>
      <sz val="16"/>
      <color theme="0"/>
      <name val="Century Gothic"/>
      <family val="2"/>
    </font>
    <font>
      <sz val="10"/>
      <color rgb="FFC00000"/>
      <name val="Century Gothic"/>
      <family val="2"/>
    </font>
    <font>
      <sz val="12"/>
      <name val="Century Gothic"/>
      <family val="2"/>
    </font>
    <font>
      <sz val="11"/>
      <name val="Century Gothic"/>
      <family val="2"/>
    </font>
    <font>
      <sz val="12"/>
      <name val="Arial"/>
      <family val="2"/>
    </font>
    <font>
      <i/>
      <sz val="10"/>
      <name val="Century Gothic"/>
      <family val="2"/>
    </font>
    <font>
      <sz val="12"/>
      <color theme="1"/>
      <name val="Century Gothic"/>
      <family val="2"/>
      <scheme val="minor"/>
    </font>
    <font>
      <sz val="11"/>
      <color rgb="FFFF0000"/>
      <name val="Century Gothic"/>
      <family val="2"/>
      <scheme val="minor"/>
    </font>
    <font>
      <sz val="10"/>
      <color rgb="FFFF0000"/>
      <name val="Century Gothic"/>
      <family val="2"/>
    </font>
    <font>
      <sz val="8"/>
      <name val="Arial"/>
      <family val="2"/>
    </font>
    <font>
      <b/>
      <sz val="10"/>
      <color theme="6" tint="-0.499984740745262"/>
      <name val="Century Gothic"/>
      <family val="2"/>
    </font>
    <font>
      <b/>
      <sz val="20"/>
      <color theme="0"/>
      <name val="Century Gothic"/>
      <family val="2"/>
    </font>
    <font>
      <b/>
      <sz val="28"/>
      <color theme="0"/>
      <name val="Century Gothic"/>
      <family val="2"/>
    </font>
    <font>
      <sz val="11"/>
      <name val="Arial"/>
      <family val="2"/>
    </font>
    <font>
      <u/>
      <sz val="10"/>
      <color theme="10"/>
      <name val="Arial"/>
      <family val="2"/>
    </font>
    <font>
      <sz val="8"/>
      <name val="Arial"/>
      <family val="2"/>
    </font>
  </fonts>
  <fills count="17">
    <fill>
      <patternFill patternType="none"/>
    </fill>
    <fill>
      <patternFill patternType="gray125"/>
    </fill>
    <fill>
      <patternFill patternType="solid">
        <fgColor rgb="FFDBE5F1"/>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8" tint="-0.499984740745262"/>
        <bgColor indexed="64"/>
      </patternFill>
    </fill>
    <fill>
      <patternFill patternType="solid">
        <fgColor rgb="FFFFFF99"/>
        <bgColor indexed="64"/>
      </patternFill>
    </fill>
    <fill>
      <patternFill patternType="solid">
        <fgColor theme="6" tint="-0.499984740745262"/>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245898"/>
        <bgColor indexed="64"/>
      </patternFill>
    </fill>
  </fills>
  <borders count="11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right/>
      <top style="medium">
        <color indexed="64"/>
      </top>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rgb="FFC00000"/>
      </left>
      <right/>
      <top style="medium">
        <color rgb="FFC00000"/>
      </top>
      <bottom/>
      <diagonal/>
    </border>
    <border>
      <left/>
      <right/>
      <top style="medium">
        <color rgb="FFC00000"/>
      </top>
      <bottom/>
      <diagonal/>
    </border>
    <border>
      <left style="medium">
        <color rgb="FFC00000"/>
      </left>
      <right/>
      <top/>
      <bottom style="medium">
        <color rgb="FFC00000"/>
      </bottom>
      <diagonal/>
    </border>
    <border>
      <left/>
      <right/>
      <top/>
      <bottom style="medium">
        <color rgb="FFC00000"/>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style="thin">
        <color indexed="64"/>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medium">
        <color indexed="64"/>
      </bottom>
      <diagonal/>
    </border>
    <border>
      <left/>
      <right/>
      <top/>
      <bottom style="medium">
        <color theme="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medium">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rgb="FFC00000"/>
      </right>
      <top style="medium">
        <color rgb="FFC00000"/>
      </top>
      <bottom/>
      <diagonal/>
    </border>
    <border>
      <left/>
      <right style="medium">
        <color rgb="FFC00000"/>
      </right>
      <top/>
      <bottom style="medium">
        <color rgb="FFC00000"/>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bottom style="medium">
        <color indexed="64"/>
      </bottom>
      <diagonal/>
    </border>
    <border>
      <left/>
      <right/>
      <top style="dotted">
        <color indexed="64"/>
      </top>
      <bottom style="dotted">
        <color indexed="64"/>
      </bottom>
      <diagonal/>
    </border>
    <border>
      <left/>
      <right/>
      <top style="dotted">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15">
    <xf numFmtId="0" fontId="0" fillId="0" borderId="0"/>
    <xf numFmtId="44"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0" fontId="5" fillId="0" borderId="0"/>
    <xf numFmtId="9" fontId="5" fillId="0" borderId="0" applyFont="0" applyFill="0" applyBorder="0" applyAlignment="0" applyProtection="0"/>
    <xf numFmtId="0" fontId="8" fillId="0" borderId="0" applyFont="0"/>
    <xf numFmtId="0" fontId="4" fillId="0" borderId="0"/>
    <xf numFmtId="0" fontId="3" fillId="0" borderId="0"/>
    <xf numFmtId="0" fontId="5" fillId="0" borderId="0"/>
    <xf numFmtId="0" fontId="5" fillId="0" borderId="0"/>
    <xf numFmtId="44" fontId="3" fillId="0" borderId="0" applyFont="0" applyFill="0" applyBorder="0" applyAlignment="0" applyProtection="0"/>
    <xf numFmtId="168" fontId="3" fillId="0" borderId="0" applyFont="0" applyFill="0" applyBorder="0" applyAlignment="0" applyProtection="0"/>
    <xf numFmtId="0" fontId="2" fillId="0" borderId="0"/>
    <xf numFmtId="0" fontId="47" fillId="0" borderId="0" applyNumberFormat="0" applyFill="0" applyBorder="0" applyAlignment="0" applyProtection="0"/>
  </cellStyleXfs>
  <cellXfs count="387">
    <xf numFmtId="0" fontId="0" fillId="0" borderId="0" xfId="0"/>
    <xf numFmtId="0" fontId="19" fillId="0" borderId="0" xfId="0" applyFont="1"/>
    <xf numFmtId="9" fontId="6" fillId="3" borderId="0" xfId="5" applyFont="1" applyFill="1" applyAlignment="1" applyProtection="1">
      <alignment horizontal="center" vertical="center"/>
    </xf>
    <xf numFmtId="166" fontId="6" fillId="3" borderId="0" xfId="3" applyNumberFormat="1" applyFont="1" applyFill="1" applyAlignment="1" applyProtection="1">
      <alignment vertical="center"/>
    </xf>
    <xf numFmtId="0" fontId="6" fillId="3" borderId="29" xfId="4" applyFont="1" applyFill="1" applyBorder="1" applyAlignment="1" applyProtection="1">
      <alignment horizontal="left" vertical="center" wrapText="1" indent="1"/>
      <protection locked="0"/>
    </xf>
    <xf numFmtId="0" fontId="20" fillId="3" borderId="22" xfId="4" applyFont="1" applyFill="1" applyBorder="1" applyAlignment="1" applyProtection="1">
      <alignment horizontal="left" vertical="center" wrapText="1" indent="1"/>
      <protection locked="0"/>
    </xf>
    <xf numFmtId="0" fontId="15" fillId="3" borderId="22" xfId="4" applyFont="1" applyFill="1" applyBorder="1" applyAlignment="1" applyProtection="1">
      <alignment horizontal="left" vertical="center" wrapText="1" indent="1"/>
      <protection locked="0"/>
    </xf>
    <xf numFmtId="166" fontId="15" fillId="3" borderId="22" xfId="3" applyNumberFormat="1" applyFont="1" applyFill="1" applyBorder="1" applyAlignment="1" applyProtection="1">
      <alignment horizontal="left" vertical="center" wrapText="1" indent="1"/>
      <protection locked="0"/>
    </xf>
    <xf numFmtId="166" fontId="15" fillId="3" borderId="22" xfId="4" applyNumberFormat="1" applyFont="1" applyFill="1" applyBorder="1" applyAlignment="1" applyProtection="1">
      <alignment horizontal="left" vertical="center" wrapText="1" indent="1"/>
      <protection locked="0"/>
    </xf>
    <xf numFmtId="0" fontId="20" fillId="3" borderId="30" xfId="4" applyFont="1" applyFill="1" applyBorder="1" applyAlignment="1" applyProtection="1">
      <alignment horizontal="left" vertical="center" wrapText="1" indent="1"/>
      <protection locked="0"/>
    </xf>
    <xf numFmtId="0" fontId="15" fillId="3" borderId="30" xfId="4" applyFont="1" applyFill="1" applyBorder="1" applyAlignment="1" applyProtection="1">
      <alignment horizontal="left" vertical="center" wrapText="1" indent="1"/>
      <protection locked="0"/>
    </xf>
    <xf numFmtId="166" fontId="15" fillId="3" borderId="30" xfId="4" applyNumberFormat="1" applyFont="1" applyFill="1" applyBorder="1" applyAlignment="1" applyProtection="1">
      <alignment horizontal="left" vertical="center" wrapText="1" indent="1"/>
      <protection locked="0"/>
    </xf>
    <xf numFmtId="166" fontId="6" fillId="3" borderId="22" xfId="3" applyNumberFormat="1" applyFont="1" applyFill="1" applyBorder="1" applyAlignment="1" applyProtection="1">
      <alignment horizontal="left" vertical="center" wrapText="1" indent="1"/>
      <protection locked="0"/>
    </xf>
    <xf numFmtId="9" fontId="15" fillId="3" borderId="22" xfId="5" applyFont="1" applyFill="1" applyBorder="1" applyAlignment="1" applyProtection="1">
      <alignment horizontal="center" vertical="center" wrapText="1"/>
      <protection locked="0"/>
    </xf>
    <xf numFmtId="9" fontId="15" fillId="3" borderId="30" xfId="5" applyFont="1" applyFill="1" applyBorder="1" applyAlignment="1" applyProtection="1">
      <alignment horizontal="center" vertical="center" wrapText="1"/>
      <protection locked="0"/>
    </xf>
    <xf numFmtId="166" fontId="6" fillId="5" borderId="22" xfId="3" applyNumberFormat="1" applyFont="1" applyFill="1" applyBorder="1" applyAlignment="1" applyProtection="1">
      <alignment horizontal="left" vertical="center" wrapText="1" indent="1"/>
    </xf>
    <xf numFmtId="166" fontId="15" fillId="5" borderId="22" xfId="3" applyNumberFormat="1" applyFont="1" applyFill="1" applyBorder="1" applyAlignment="1" applyProtection="1">
      <alignment horizontal="left" vertical="center" wrapText="1" indent="1"/>
    </xf>
    <xf numFmtId="0" fontId="6" fillId="3" borderId="0" xfId="0" applyFont="1" applyFill="1" applyAlignment="1">
      <alignment vertical="center"/>
    </xf>
    <xf numFmtId="0" fontId="6" fillId="0" borderId="0" xfId="0" applyFont="1" applyAlignment="1">
      <alignment vertical="center"/>
    </xf>
    <xf numFmtId="3" fontId="6" fillId="0" borderId="0" xfId="0" applyNumberFormat="1" applyFont="1" applyAlignment="1">
      <alignment vertical="center"/>
    </xf>
    <xf numFmtId="0" fontId="24" fillId="3" borderId="0" xfId="8" applyFont="1" applyFill="1" applyAlignment="1">
      <alignment horizontal="left"/>
    </xf>
    <xf numFmtId="0" fontId="24" fillId="3" borderId="0" xfId="8" applyFont="1" applyFill="1"/>
    <xf numFmtId="3" fontId="17" fillId="3" borderId="0" xfId="0" applyNumberFormat="1" applyFont="1" applyFill="1" applyAlignment="1">
      <alignment horizontal="center" vertical="center"/>
    </xf>
    <xf numFmtId="0" fontId="24" fillId="3" borderId="32" xfId="8" applyFont="1" applyFill="1" applyBorder="1"/>
    <xf numFmtId="0" fontId="24" fillId="3" borderId="33" xfId="8" applyFont="1" applyFill="1" applyBorder="1"/>
    <xf numFmtId="0" fontId="24" fillId="3" borderId="32" xfId="8" applyFont="1" applyFill="1" applyBorder="1" applyAlignment="1">
      <alignment vertical="top"/>
    </xf>
    <xf numFmtId="0" fontId="24" fillId="3" borderId="33" xfId="8" applyFont="1" applyFill="1" applyBorder="1" applyAlignment="1">
      <alignment vertical="top"/>
    </xf>
    <xf numFmtId="0" fontId="28" fillId="3" borderId="32" xfId="8" applyFont="1" applyFill="1" applyBorder="1" applyAlignment="1">
      <alignment vertical="top"/>
    </xf>
    <xf numFmtId="0" fontId="28" fillId="3" borderId="33" xfId="8" applyFont="1" applyFill="1" applyBorder="1" applyAlignment="1">
      <alignment vertical="top"/>
    </xf>
    <xf numFmtId="0" fontId="24" fillId="3" borderId="51" xfId="8" applyFont="1" applyFill="1" applyBorder="1"/>
    <xf numFmtId="0" fontId="24" fillId="3" borderId="52" xfId="8" applyFont="1" applyFill="1" applyBorder="1"/>
    <xf numFmtId="0" fontId="24" fillId="3" borderId="53" xfId="8" applyFont="1" applyFill="1" applyBorder="1"/>
    <xf numFmtId="0" fontId="26" fillId="3" borderId="0" xfId="8" applyFont="1" applyFill="1"/>
    <xf numFmtId="0" fontId="27" fillId="3" borderId="0" xfId="8" applyFont="1" applyFill="1"/>
    <xf numFmtId="0" fontId="24" fillId="3" borderId="0" xfId="8" applyFont="1" applyFill="1" applyAlignment="1">
      <alignment vertical="top"/>
    </xf>
    <xf numFmtId="0" fontId="24" fillId="3" borderId="0" xfId="8" quotePrefix="1" applyFont="1" applyFill="1" applyAlignment="1">
      <alignment vertical="top"/>
    </xf>
    <xf numFmtId="0" fontId="24" fillId="3" borderId="0" xfId="8" quotePrefix="1" applyFont="1" applyFill="1"/>
    <xf numFmtId="0" fontId="27" fillId="3" borderId="0" xfId="8" applyFont="1" applyFill="1" applyAlignment="1">
      <alignment vertical="top"/>
    </xf>
    <xf numFmtId="0" fontId="28" fillId="3" borderId="0" xfId="8" applyFont="1" applyFill="1" applyAlignment="1">
      <alignment horizontal="right" vertical="top"/>
    </xf>
    <xf numFmtId="0" fontId="28" fillId="3" borderId="0" xfId="8" quotePrefix="1" applyFont="1" applyFill="1" applyAlignment="1">
      <alignment horizontal="center" vertical="top"/>
    </xf>
    <xf numFmtId="0" fontId="24" fillId="3" borderId="0" xfId="8" applyFont="1" applyFill="1" applyAlignment="1">
      <alignment horizontal="right" vertical="top"/>
    </xf>
    <xf numFmtId="0" fontId="24" fillId="3" borderId="0" xfId="8" applyFont="1" applyFill="1" applyAlignment="1">
      <alignment horizontal="left" vertical="top" wrapText="1"/>
    </xf>
    <xf numFmtId="0" fontId="28" fillId="3" borderId="0" xfId="8" applyFont="1" applyFill="1" applyAlignment="1">
      <alignment vertical="top"/>
    </xf>
    <xf numFmtId="0" fontId="28" fillId="3" borderId="0" xfId="8" quotePrefix="1" applyFont="1" applyFill="1" applyAlignment="1">
      <alignment horizontal="center" vertical="top" wrapText="1"/>
    </xf>
    <xf numFmtId="0" fontId="24" fillId="3" borderId="0" xfId="8" quotePrefix="1" applyFont="1" applyFill="1" applyAlignment="1">
      <alignment horizontal="center" vertical="top"/>
    </xf>
    <xf numFmtId="0" fontId="30" fillId="8" borderId="0" xfId="8" applyFont="1" applyFill="1"/>
    <xf numFmtId="9" fontId="6" fillId="3" borderId="0" xfId="5" applyFont="1" applyFill="1" applyAlignment="1" applyProtection="1">
      <alignment vertical="center"/>
    </xf>
    <xf numFmtId="3" fontId="17" fillId="7" borderId="8" xfId="0" applyNumberFormat="1" applyFont="1" applyFill="1" applyBorder="1" applyAlignment="1">
      <alignment horizontal="center" vertical="center"/>
    </xf>
    <xf numFmtId="0" fontId="6" fillId="0" borderId="27" xfId="0" applyFont="1" applyBorder="1" applyAlignment="1">
      <alignment vertical="center"/>
    </xf>
    <xf numFmtId="0" fontId="6" fillId="0" borderId="73" xfId="0" applyFont="1" applyBorder="1" applyAlignment="1">
      <alignment vertical="center"/>
    </xf>
    <xf numFmtId="0" fontId="6" fillId="0" borderId="74" xfId="0" applyFont="1" applyBorder="1" applyAlignment="1">
      <alignment vertical="center"/>
    </xf>
    <xf numFmtId="0" fontId="6" fillId="0" borderId="75" xfId="0" applyFont="1" applyBorder="1" applyAlignment="1">
      <alignment vertical="center"/>
    </xf>
    <xf numFmtId="167" fontId="6" fillId="0" borderId="67" xfId="2" applyNumberFormat="1" applyFont="1" applyBorder="1" applyAlignment="1">
      <alignment vertical="center"/>
    </xf>
    <xf numFmtId="0" fontId="11" fillId="3" borderId="0" xfId="0" applyFont="1" applyFill="1" applyAlignment="1">
      <alignment horizontal="center" vertical="center" wrapText="1"/>
    </xf>
    <xf numFmtId="0" fontId="0" fillId="0" borderId="0" xfId="0" applyAlignment="1">
      <alignment horizontal="center" vertical="center" wrapText="1"/>
    </xf>
    <xf numFmtId="0" fontId="0" fillId="0" borderId="0" xfId="0" pivotButton="1"/>
    <xf numFmtId="169" fontId="0" fillId="0" borderId="0" xfId="3" applyNumberFormat="1" applyFont="1"/>
    <xf numFmtId="0" fontId="0" fillId="0" borderId="0" xfId="0" pivotButton="1" applyAlignment="1">
      <alignment horizontal="center" wrapText="1"/>
    </xf>
    <xf numFmtId="0" fontId="0" fillId="0" borderId="0" xfId="0" applyAlignment="1">
      <alignment horizontal="center" wrapText="1"/>
    </xf>
    <xf numFmtId="169" fontId="0" fillId="0" borderId="0" xfId="3" applyNumberFormat="1" applyFont="1" applyAlignment="1">
      <alignment horizontal="center" wrapText="1"/>
    </xf>
    <xf numFmtId="0" fontId="0" fillId="0" borderId="0" xfId="0" pivotButton="1" applyAlignment="1">
      <alignment horizontal="center" vertical="center" wrapText="1"/>
    </xf>
    <xf numFmtId="169" fontId="0" fillId="0" borderId="0" xfId="0" applyNumberFormat="1"/>
    <xf numFmtId="169" fontId="0" fillId="0" borderId="0" xfId="0" applyNumberFormat="1" applyAlignment="1">
      <alignment horizontal="center" vertical="center" wrapText="1"/>
    </xf>
    <xf numFmtId="167" fontId="6" fillId="0" borderId="39" xfId="2" applyNumberFormat="1" applyFont="1" applyBorder="1" applyAlignment="1">
      <alignment vertical="center"/>
    </xf>
    <xf numFmtId="167" fontId="6" fillId="0" borderId="31" xfId="2" applyNumberFormat="1" applyFont="1" applyBorder="1" applyAlignment="1">
      <alignment vertical="center"/>
    </xf>
    <xf numFmtId="3" fontId="18" fillId="6" borderId="45" xfId="0" applyNumberFormat="1" applyFont="1" applyFill="1" applyBorder="1" applyAlignment="1">
      <alignment horizontal="center" vertical="center"/>
    </xf>
    <xf numFmtId="3" fontId="18" fillId="6" borderId="86" xfId="0" applyNumberFormat="1" applyFont="1" applyFill="1" applyBorder="1" applyAlignment="1">
      <alignment horizontal="center" vertical="center"/>
    </xf>
    <xf numFmtId="167" fontId="6" fillId="0" borderId="90" xfId="2" applyNumberFormat="1" applyFont="1" applyBorder="1" applyAlignment="1">
      <alignment vertical="center"/>
    </xf>
    <xf numFmtId="0" fontId="41" fillId="0" borderId="0" xfId="0" applyFont="1" applyAlignment="1">
      <alignment vertical="center"/>
    </xf>
    <xf numFmtId="0" fontId="38" fillId="4" borderId="75" xfId="0" applyFont="1" applyFill="1" applyBorder="1" applyAlignment="1">
      <alignment vertical="center"/>
    </xf>
    <xf numFmtId="167" fontId="6" fillId="3" borderId="67" xfId="2" applyNumberFormat="1" applyFont="1" applyFill="1" applyBorder="1" applyAlignment="1">
      <alignment vertical="center"/>
    </xf>
    <xf numFmtId="3" fontId="18" fillId="6" borderId="60" xfId="0" applyNumberFormat="1" applyFont="1" applyFill="1" applyBorder="1" applyAlignment="1">
      <alignment horizontal="center" vertical="center"/>
    </xf>
    <xf numFmtId="0" fontId="6" fillId="0" borderId="93" xfId="0" applyFont="1" applyBorder="1" applyAlignment="1">
      <alignment vertical="center"/>
    </xf>
    <xf numFmtId="0" fontId="6" fillId="0" borderId="40" xfId="0" applyFont="1" applyBorder="1" applyAlignment="1">
      <alignment vertical="center"/>
    </xf>
    <xf numFmtId="0" fontId="20" fillId="3" borderId="29" xfId="4" applyFont="1" applyFill="1" applyBorder="1" applyAlignment="1" applyProtection="1">
      <alignment horizontal="left" vertical="center" wrapText="1" indent="1"/>
      <protection locked="0"/>
    </xf>
    <xf numFmtId="0" fontId="15" fillId="3" borderId="29" xfId="4" applyFont="1" applyFill="1" applyBorder="1" applyAlignment="1" applyProtection="1">
      <alignment horizontal="left" vertical="center" wrapText="1" indent="1"/>
      <protection locked="0"/>
    </xf>
    <xf numFmtId="167" fontId="35" fillId="0" borderId="68" xfId="2" applyNumberFormat="1" applyFont="1" applyBorder="1" applyAlignment="1" applyProtection="1">
      <alignment vertical="center"/>
    </xf>
    <xf numFmtId="167" fontId="35" fillId="0" borderId="91" xfId="2" applyNumberFormat="1" applyFont="1" applyBorder="1" applyAlignment="1" applyProtection="1">
      <alignment vertical="center"/>
    </xf>
    <xf numFmtId="0" fontId="6" fillId="0" borderId="0" xfId="0" applyFont="1" applyAlignment="1">
      <alignment horizontal="left" vertical="center" indent="1"/>
    </xf>
    <xf numFmtId="3" fontId="17" fillId="3" borderId="0" xfId="0" applyNumberFormat="1" applyFont="1" applyFill="1" applyAlignment="1">
      <alignment horizontal="left" vertical="center" indent="1"/>
    </xf>
    <xf numFmtId="0" fontId="14" fillId="0" borderId="0" xfId="0" applyFont="1" applyAlignment="1">
      <alignment horizontal="left" vertical="center" indent="2"/>
    </xf>
    <xf numFmtId="166" fontId="15" fillId="10" borderId="22" xfId="3" applyNumberFormat="1" applyFont="1" applyFill="1" applyBorder="1" applyAlignment="1" applyProtection="1">
      <alignment horizontal="left" vertical="center" wrapText="1" indent="1"/>
    </xf>
    <xf numFmtId="0" fontId="38" fillId="4" borderId="27" xfId="0" applyFont="1" applyFill="1" applyBorder="1" applyAlignment="1">
      <alignment vertical="center"/>
    </xf>
    <xf numFmtId="167" fontId="38" fillId="4" borderId="67" xfId="2" applyNumberFormat="1" applyFont="1" applyFill="1" applyBorder="1" applyAlignment="1">
      <alignment vertical="center"/>
    </xf>
    <xf numFmtId="167" fontId="38" fillId="4" borderId="90" xfId="2" applyNumberFormat="1" applyFont="1" applyFill="1" applyBorder="1" applyAlignment="1">
      <alignment vertical="center"/>
    </xf>
    <xf numFmtId="165" fontId="6" fillId="3" borderId="61" xfId="2" applyFont="1" applyFill="1" applyBorder="1" applyAlignment="1" applyProtection="1">
      <alignment horizontal="center" vertical="center"/>
      <protection locked="0"/>
    </xf>
    <xf numFmtId="165" fontId="6" fillId="3" borderId="61" xfId="2" applyFont="1" applyFill="1" applyBorder="1" applyAlignment="1" applyProtection="1">
      <alignment horizontal="center" vertical="center"/>
    </xf>
    <xf numFmtId="165" fontId="7" fillId="5" borderId="87" xfId="2" applyFont="1" applyFill="1" applyBorder="1" applyAlignment="1" applyProtection="1">
      <alignment horizontal="center" vertical="center"/>
    </xf>
    <xf numFmtId="165" fontId="6" fillId="3" borderId="62" xfId="2" applyFont="1" applyFill="1" applyBorder="1" applyAlignment="1" applyProtection="1">
      <alignment horizontal="center" vertical="center"/>
      <protection locked="0"/>
    </xf>
    <xf numFmtId="165" fontId="6" fillId="3" borderId="62" xfId="2" applyFont="1" applyFill="1" applyBorder="1" applyAlignment="1" applyProtection="1">
      <alignment horizontal="center" vertical="center"/>
    </xf>
    <xf numFmtId="165" fontId="7" fillId="5" borderId="88" xfId="2" applyFont="1" applyFill="1" applyBorder="1" applyAlignment="1" applyProtection="1">
      <alignment horizontal="center" vertical="center"/>
    </xf>
    <xf numFmtId="165" fontId="6" fillId="3" borderId="64" xfId="2" applyFont="1" applyFill="1" applyBorder="1" applyAlignment="1" applyProtection="1">
      <alignment horizontal="center" vertical="center"/>
      <protection locked="0"/>
    </xf>
    <xf numFmtId="165" fontId="6" fillId="3" borderId="64" xfId="2" applyFont="1" applyFill="1" applyBorder="1" applyAlignment="1" applyProtection="1">
      <alignment horizontal="center" vertical="center"/>
    </xf>
    <xf numFmtId="165" fontId="7" fillId="5" borderId="89" xfId="2" applyFont="1" applyFill="1" applyBorder="1" applyAlignment="1" applyProtection="1">
      <alignment horizontal="center" vertical="center"/>
    </xf>
    <xf numFmtId="165" fontId="7" fillId="0" borderId="5" xfId="2" applyFont="1" applyFill="1" applyBorder="1" applyAlignment="1" applyProtection="1">
      <alignment horizontal="center" vertical="center" wrapText="1"/>
    </xf>
    <xf numFmtId="165" fontId="6" fillId="0" borderId="0" xfId="2" applyFont="1" applyAlignment="1" applyProtection="1">
      <alignment vertical="center"/>
    </xf>
    <xf numFmtId="9" fontId="6" fillId="3" borderId="61" xfId="5" applyFont="1" applyFill="1" applyBorder="1" applyAlignment="1" applyProtection="1">
      <alignment horizontal="center" vertical="center"/>
      <protection locked="0"/>
    </xf>
    <xf numFmtId="9" fontId="6" fillId="3" borderId="62" xfId="5" applyFont="1" applyFill="1" applyBorder="1" applyAlignment="1" applyProtection="1">
      <alignment horizontal="center" vertical="center"/>
      <protection locked="0"/>
    </xf>
    <xf numFmtId="9" fontId="6" fillId="3" borderId="64" xfId="5" applyFont="1" applyFill="1" applyBorder="1" applyAlignment="1" applyProtection="1">
      <alignment horizontal="center" vertical="center"/>
      <protection locked="0"/>
    </xf>
    <xf numFmtId="0" fontId="46" fillId="0" borderId="0" xfId="0" applyFont="1"/>
    <xf numFmtId="166" fontId="6" fillId="12" borderId="22" xfId="3" applyNumberFormat="1" applyFont="1" applyFill="1" applyBorder="1" applyAlignment="1" applyProtection="1">
      <alignment horizontal="left" vertical="center" wrapText="1" indent="1"/>
    </xf>
    <xf numFmtId="166" fontId="15" fillId="12" borderId="22" xfId="3" applyNumberFormat="1" applyFont="1" applyFill="1" applyBorder="1" applyAlignment="1" applyProtection="1">
      <alignment horizontal="left" vertical="center" wrapText="1" indent="1"/>
    </xf>
    <xf numFmtId="166" fontId="20" fillId="12" borderId="22" xfId="3" applyNumberFormat="1" applyFont="1" applyFill="1" applyBorder="1" applyAlignment="1" applyProtection="1">
      <alignment horizontal="left" vertical="center" wrapText="1" indent="1"/>
    </xf>
    <xf numFmtId="166" fontId="20" fillId="12" borderId="30" xfId="3" applyNumberFormat="1" applyFont="1" applyFill="1" applyBorder="1" applyAlignment="1" applyProtection="1">
      <alignment horizontal="left" vertical="center" wrapText="1" indent="1"/>
    </xf>
    <xf numFmtId="165" fontId="6" fillId="13" borderId="21" xfId="2" applyFont="1" applyFill="1" applyBorder="1" applyAlignment="1" applyProtection="1">
      <alignment horizontal="center" vertical="center"/>
      <protection locked="0"/>
    </xf>
    <xf numFmtId="165" fontId="6" fillId="13" borderId="23" xfId="2" applyFont="1" applyFill="1" applyBorder="1" applyAlignment="1" applyProtection="1">
      <alignment horizontal="center" vertical="center"/>
      <protection locked="0"/>
    </xf>
    <xf numFmtId="0" fontId="47" fillId="0" borderId="0" xfId="14" applyAlignment="1">
      <alignment horizontal="justify" vertical="center"/>
    </xf>
    <xf numFmtId="169" fontId="35" fillId="0" borderId="82" xfId="2" applyNumberFormat="1" applyFont="1" applyBorder="1" applyAlignment="1" applyProtection="1">
      <alignment vertical="center"/>
    </xf>
    <xf numFmtId="169" fontId="14" fillId="0" borderId="57" xfId="3" applyNumberFormat="1" applyFont="1" applyBorder="1" applyAlignment="1" applyProtection="1">
      <alignment horizontal="center" vertical="center"/>
    </xf>
    <xf numFmtId="9" fontId="7" fillId="14" borderId="2" xfId="5" applyFont="1" applyFill="1" applyBorder="1" applyAlignment="1" applyProtection="1">
      <alignment horizontal="center" vertical="center"/>
    </xf>
    <xf numFmtId="165" fontId="7" fillId="14" borderId="2" xfId="2" applyFont="1" applyFill="1" applyBorder="1" applyAlignment="1" applyProtection="1">
      <alignment horizontal="center" vertical="center"/>
    </xf>
    <xf numFmtId="0" fontId="31" fillId="11" borderId="0" xfId="0" applyFont="1" applyFill="1" applyAlignment="1">
      <alignment horizontal="left" vertical="center" indent="1"/>
    </xf>
    <xf numFmtId="0" fontId="23" fillId="11" borderId="0" xfId="0" applyFont="1" applyFill="1" applyAlignment="1">
      <alignment vertical="center"/>
    </xf>
    <xf numFmtId="3" fontId="23" fillId="11" borderId="0" xfId="0" applyNumberFormat="1" applyFont="1" applyFill="1" applyAlignment="1">
      <alignment vertical="center"/>
    </xf>
    <xf numFmtId="0" fontId="17" fillId="14" borderId="75" xfId="0" applyFont="1" applyFill="1" applyBorder="1" applyAlignment="1">
      <alignment vertical="center"/>
    </xf>
    <xf numFmtId="0" fontId="17" fillId="14" borderId="27" xfId="0" applyFont="1" applyFill="1" applyBorder="1" applyAlignment="1">
      <alignment vertical="center"/>
    </xf>
    <xf numFmtId="167" fontId="17" fillId="14" borderId="68" xfId="2" applyNumberFormat="1" applyFont="1" applyFill="1" applyBorder="1" applyAlignment="1">
      <alignment vertical="center"/>
    </xf>
    <xf numFmtId="167" fontId="17" fillId="14" borderId="50" xfId="2" applyNumberFormat="1" applyFont="1" applyFill="1" applyBorder="1" applyAlignment="1">
      <alignment vertical="center"/>
    </xf>
    <xf numFmtId="0" fontId="17" fillId="14" borderId="2" xfId="0" applyFont="1" applyFill="1" applyBorder="1" applyAlignment="1">
      <alignment vertical="center"/>
    </xf>
    <xf numFmtId="0" fontId="17" fillId="14" borderId="13" xfId="0" applyFont="1" applyFill="1" applyBorder="1" applyAlignment="1">
      <alignment vertical="center"/>
    </xf>
    <xf numFmtId="167" fontId="17" fillId="14" borderId="11" xfId="2" applyNumberFormat="1" applyFont="1" applyFill="1" applyBorder="1" applyAlignment="1">
      <alignment vertical="center"/>
    </xf>
    <xf numFmtId="167" fontId="17" fillId="14" borderId="96" xfId="2" applyNumberFormat="1" applyFont="1" applyFill="1" applyBorder="1" applyAlignment="1">
      <alignment vertical="center"/>
    </xf>
    <xf numFmtId="0" fontId="6" fillId="3" borderId="0" xfId="4" applyFont="1" applyFill="1" applyAlignment="1">
      <alignment vertical="center"/>
    </xf>
    <xf numFmtId="0" fontId="7" fillId="3" borderId="0" xfId="4" applyFont="1" applyFill="1" applyAlignment="1">
      <alignment vertical="center"/>
    </xf>
    <xf numFmtId="166" fontId="6" fillId="3" borderId="0" xfId="4" applyNumberFormat="1" applyFont="1" applyFill="1" applyAlignment="1">
      <alignment vertical="center"/>
    </xf>
    <xf numFmtId="0" fontId="13" fillId="3" borderId="0" xfId="4" applyFont="1" applyFill="1" applyAlignment="1">
      <alignment vertical="center"/>
    </xf>
    <xf numFmtId="3" fontId="17" fillId="11" borderId="16" xfId="0" applyNumberFormat="1" applyFont="1" applyFill="1" applyBorder="1" applyAlignment="1">
      <alignment horizontal="center" vertical="center" wrapText="1"/>
    </xf>
    <xf numFmtId="3" fontId="17" fillId="11" borderId="48" xfId="0" applyNumberFormat="1" applyFont="1" applyFill="1" applyBorder="1" applyAlignment="1">
      <alignment horizontal="center" vertical="center" wrapText="1"/>
    </xf>
    <xf numFmtId="0" fontId="6" fillId="0" borderId="0" xfId="4" applyFont="1" applyAlignment="1">
      <alignment vertical="center" wrapText="1"/>
    </xf>
    <xf numFmtId="3" fontId="23" fillId="11" borderId="49" xfId="0" applyNumberFormat="1" applyFont="1" applyFill="1" applyBorder="1" applyAlignment="1">
      <alignment horizontal="center" vertical="center" wrapText="1"/>
    </xf>
    <xf numFmtId="3" fontId="17" fillId="11" borderId="49" xfId="0" applyNumberFormat="1" applyFont="1" applyFill="1" applyBorder="1" applyAlignment="1">
      <alignment horizontal="center" vertical="center" wrapText="1"/>
    </xf>
    <xf numFmtId="3" fontId="23" fillId="11" borderId="50" xfId="0" applyNumberFormat="1" applyFont="1" applyFill="1" applyBorder="1" applyAlignment="1">
      <alignment horizontal="center" vertical="center" wrapText="1"/>
    </xf>
    <xf numFmtId="0" fontId="14" fillId="12" borderId="15" xfId="4" applyFont="1" applyFill="1" applyBorder="1" applyAlignment="1">
      <alignment vertical="center"/>
    </xf>
    <xf numFmtId="0" fontId="14" fillId="12" borderId="5" xfId="4" applyFont="1" applyFill="1" applyBorder="1" applyAlignment="1">
      <alignment vertical="center"/>
    </xf>
    <xf numFmtId="0" fontId="6" fillId="0" borderId="0" xfId="4" applyFont="1" applyAlignment="1">
      <alignment vertical="center"/>
    </xf>
    <xf numFmtId="3" fontId="14" fillId="2" borderId="0" xfId="4" applyNumberFormat="1" applyFont="1" applyFill="1" applyAlignment="1">
      <alignment horizontal="center" vertical="center"/>
    </xf>
    <xf numFmtId="0" fontId="9" fillId="0" borderId="29" xfId="4" applyFont="1" applyBorder="1" applyAlignment="1">
      <alignment horizontal="center" vertical="center"/>
    </xf>
    <xf numFmtId="0" fontId="9" fillId="0" borderId="22" xfId="4" applyFont="1" applyBorder="1" applyAlignment="1">
      <alignment horizontal="center" vertical="center"/>
    </xf>
    <xf numFmtId="166" fontId="15" fillId="12" borderId="22" xfId="4" applyNumberFormat="1" applyFont="1" applyFill="1" applyBorder="1" applyAlignment="1">
      <alignment horizontal="left" vertical="center" wrapText="1" indent="1"/>
    </xf>
    <xf numFmtId="166" fontId="15" fillId="5" borderId="22" xfId="4" applyNumberFormat="1" applyFont="1" applyFill="1" applyBorder="1" applyAlignment="1">
      <alignment horizontal="left" vertical="center" wrapText="1" indent="1"/>
    </xf>
    <xf numFmtId="166" fontId="15" fillId="10" borderId="22" xfId="4" applyNumberFormat="1" applyFont="1" applyFill="1" applyBorder="1" applyAlignment="1">
      <alignment horizontal="left" vertical="center" wrapText="1" indent="1"/>
    </xf>
    <xf numFmtId="0" fontId="9" fillId="0" borderId="30" xfId="4" applyFont="1" applyBorder="1" applyAlignment="1">
      <alignment horizontal="center" vertical="center"/>
    </xf>
    <xf numFmtId="166" fontId="15" fillId="12" borderId="30" xfId="4" applyNumberFormat="1" applyFont="1" applyFill="1" applyBorder="1" applyAlignment="1">
      <alignment horizontal="left" vertical="center" wrapText="1" indent="1"/>
    </xf>
    <xf numFmtId="166" fontId="15" fillId="5" borderId="30" xfId="4" applyNumberFormat="1" applyFont="1" applyFill="1" applyBorder="1" applyAlignment="1">
      <alignment horizontal="left" vertical="center" wrapText="1" indent="1"/>
    </xf>
    <xf numFmtId="166" fontId="15" fillId="10" borderId="30" xfId="4" applyNumberFormat="1" applyFont="1" applyFill="1" applyBorder="1" applyAlignment="1">
      <alignment horizontal="left" vertical="center" wrapText="1" indent="1"/>
    </xf>
    <xf numFmtId="3" fontId="12" fillId="3" borderId="0" xfId="0" applyNumberFormat="1" applyFont="1" applyFill="1" applyAlignment="1">
      <alignment vertical="center"/>
    </xf>
    <xf numFmtId="3" fontId="21" fillId="3" borderId="0" xfId="0" applyNumberFormat="1" applyFont="1" applyFill="1" applyAlignment="1">
      <alignment vertical="center"/>
    </xf>
    <xf numFmtId="0" fontId="6" fillId="0" borderId="0" xfId="0" applyFont="1" applyAlignment="1">
      <alignment horizontal="left" vertical="center"/>
    </xf>
    <xf numFmtId="0" fontId="6" fillId="0" borderId="0" xfId="0" applyFont="1" applyAlignment="1">
      <alignment horizontal="center" vertical="center"/>
    </xf>
    <xf numFmtId="0" fontId="10" fillId="0" borderId="0" xfId="0" applyFont="1" applyAlignment="1">
      <alignment vertical="center"/>
    </xf>
    <xf numFmtId="0" fontId="7" fillId="0" borderId="17" xfId="4" applyFont="1" applyBorder="1" applyAlignment="1">
      <alignment horizontal="right" vertical="center" wrapText="1"/>
    </xf>
    <xf numFmtId="0" fontId="7" fillId="0" borderId="18" xfId="4" applyFont="1" applyBorder="1" applyAlignment="1">
      <alignment vertical="center"/>
    </xf>
    <xf numFmtId="0" fontId="6" fillId="0" borderId="18" xfId="4" applyFont="1" applyBorder="1" applyAlignment="1">
      <alignment horizontal="left" vertical="center"/>
    </xf>
    <xf numFmtId="0" fontId="11" fillId="0" borderId="18" xfId="4" applyFont="1" applyBorder="1" applyAlignment="1">
      <alignment horizontal="center" vertical="center" wrapText="1"/>
    </xf>
    <xf numFmtId="0" fontId="11" fillId="0" borderId="94" xfId="4" applyFont="1" applyBorder="1" applyAlignment="1">
      <alignment horizontal="center" vertical="center" wrapText="1"/>
    </xf>
    <xf numFmtId="0" fontId="7" fillId="0" borderId="19" xfId="4" applyFont="1" applyBorder="1" applyAlignment="1">
      <alignment horizontal="right" vertical="center" wrapText="1"/>
    </xf>
    <xf numFmtId="0" fontId="7" fillId="0" borderId="20" xfId="4" applyFont="1" applyBorder="1" applyAlignment="1">
      <alignment vertical="center"/>
    </xf>
    <xf numFmtId="0" fontId="6" fillId="0" borderId="20" xfId="4" applyFont="1" applyBorder="1" applyAlignment="1">
      <alignment horizontal="left" vertical="center"/>
    </xf>
    <xf numFmtId="0" fontId="11" fillId="0" borderId="20" xfId="4" applyFont="1" applyBorder="1" applyAlignment="1">
      <alignment horizontal="center" vertical="center" wrapText="1"/>
    </xf>
    <xf numFmtId="0" fontId="11" fillId="0" borderId="95" xfId="4" applyFont="1" applyBorder="1" applyAlignment="1">
      <alignment horizontal="center" vertical="center" wrapText="1"/>
    </xf>
    <xf numFmtId="0" fontId="11" fillId="0" borderId="0" xfId="4" applyFont="1" applyAlignment="1">
      <alignment horizontal="center" vertical="center" wrapText="1"/>
    </xf>
    <xf numFmtId="0" fontId="7" fillId="0" borderId="0" xfId="4" applyFont="1" applyAlignment="1">
      <alignment vertical="center"/>
    </xf>
    <xf numFmtId="0" fontId="6" fillId="0" borderId="0" xfId="4" applyFont="1" applyAlignment="1">
      <alignment horizontal="left" vertical="center"/>
    </xf>
    <xf numFmtId="3" fontId="17" fillId="9" borderId="68" xfId="0" applyNumberFormat="1" applyFont="1" applyFill="1" applyBorder="1" applyAlignment="1">
      <alignment horizontal="center" vertical="center" wrapText="1"/>
    </xf>
    <xf numFmtId="3" fontId="17" fillId="9" borderId="82" xfId="0" applyNumberFormat="1" applyFont="1" applyFill="1" applyBorder="1" applyAlignment="1">
      <alignment horizontal="center" vertical="center" wrapText="1"/>
    </xf>
    <xf numFmtId="3" fontId="17" fillId="3" borderId="46" xfId="0" applyNumberFormat="1" applyFont="1" applyFill="1" applyBorder="1" applyAlignment="1">
      <alignment horizontal="center" vertical="center" wrapText="1"/>
    </xf>
    <xf numFmtId="3" fontId="17" fillId="3" borderId="32" xfId="0" applyNumberFormat="1" applyFont="1" applyFill="1" applyBorder="1" applyAlignment="1">
      <alignment horizontal="center" vertical="center" wrapText="1"/>
    </xf>
    <xf numFmtId="3" fontId="17" fillId="3" borderId="33" xfId="0" applyNumberFormat="1" applyFont="1" applyFill="1" applyBorder="1" applyAlignment="1">
      <alignment horizontal="center" vertical="center" wrapText="1"/>
    </xf>
    <xf numFmtId="3" fontId="17" fillId="3" borderId="59" xfId="0" applyNumberFormat="1" applyFont="1" applyFill="1" applyBorder="1" applyAlignment="1">
      <alignment horizontal="center" vertical="center" wrapText="1"/>
    </xf>
    <xf numFmtId="3" fontId="7" fillId="0" borderId="56" xfId="0" applyNumberFormat="1" applyFont="1" applyBorder="1" applyAlignment="1">
      <alignment horizontal="center" vertical="center" wrapText="1"/>
    </xf>
    <xf numFmtId="3" fontId="7" fillId="0" borderId="29" xfId="0" applyNumberFormat="1" applyFont="1" applyBorder="1" applyAlignment="1">
      <alignment vertical="center" wrapText="1"/>
    </xf>
    <xf numFmtId="3" fontId="6" fillId="0" borderId="29" xfId="0" applyNumberFormat="1" applyFont="1" applyBorder="1" applyAlignment="1">
      <alignment horizontal="left" vertical="center" wrapText="1" indent="1"/>
    </xf>
    <xf numFmtId="3" fontId="6" fillId="0" borderId="55" xfId="0" applyNumberFormat="1" applyFont="1" applyBorder="1" applyAlignment="1">
      <alignment horizontal="left" vertical="center" wrapText="1" indent="1"/>
    </xf>
    <xf numFmtId="165" fontId="43" fillId="3" borderId="83" xfId="2" applyFont="1" applyFill="1" applyBorder="1" applyAlignment="1" applyProtection="1">
      <alignment horizontal="center" vertical="center"/>
    </xf>
    <xf numFmtId="3" fontId="7" fillId="0" borderId="21" xfId="0" applyNumberFormat="1" applyFont="1" applyBorder="1" applyAlignment="1">
      <alignment horizontal="center" vertical="center" wrapText="1"/>
    </xf>
    <xf numFmtId="3" fontId="7" fillId="0" borderId="22" xfId="0" applyNumberFormat="1" applyFont="1" applyBorder="1" applyAlignment="1">
      <alignment vertical="center" wrapText="1"/>
    </xf>
    <xf numFmtId="3" fontId="6" fillId="0" borderId="22" xfId="0" applyNumberFormat="1" applyFont="1" applyBorder="1" applyAlignment="1">
      <alignment horizontal="left" vertical="center" wrapText="1" indent="1"/>
    </xf>
    <xf numFmtId="3" fontId="6" fillId="0" borderId="42" xfId="0" applyNumberFormat="1" applyFont="1" applyBorder="1" applyAlignment="1">
      <alignment horizontal="left" vertical="center" wrapText="1" indent="1"/>
    </xf>
    <xf numFmtId="165" fontId="43" fillId="0" borderId="59" xfId="2" applyFont="1" applyBorder="1" applyAlignment="1" applyProtection="1">
      <alignment horizontal="center" vertical="center"/>
    </xf>
    <xf numFmtId="165" fontId="43" fillId="3" borderId="84" xfId="2" applyFont="1" applyFill="1" applyBorder="1" applyAlignment="1" applyProtection="1">
      <alignment horizontal="center" vertical="center"/>
    </xf>
    <xf numFmtId="3" fontId="7" fillId="0" borderId="23" xfId="0" applyNumberFormat="1" applyFont="1" applyBorder="1" applyAlignment="1">
      <alignment horizontal="center" vertical="center" wrapText="1"/>
    </xf>
    <xf numFmtId="3" fontId="7" fillId="0" borderId="24" xfId="0" applyNumberFormat="1" applyFont="1" applyBorder="1" applyAlignment="1">
      <alignment vertical="center" wrapText="1"/>
    </xf>
    <xf numFmtId="3" fontId="6" fillId="0" borderId="24" xfId="0" applyNumberFormat="1" applyFont="1" applyBorder="1" applyAlignment="1">
      <alignment horizontal="left" vertical="center" wrapText="1" indent="1"/>
    </xf>
    <xf numFmtId="3" fontId="6" fillId="0" borderId="43" xfId="0" applyNumberFormat="1" applyFont="1" applyBorder="1" applyAlignment="1">
      <alignment horizontal="left" vertical="center" wrapText="1" indent="1"/>
    </xf>
    <xf numFmtId="165" fontId="43" fillId="3" borderId="85" xfId="2" applyFont="1" applyFill="1" applyBorder="1" applyAlignment="1" applyProtection="1">
      <alignment horizontal="center" vertical="center"/>
    </xf>
    <xf numFmtId="3" fontId="18" fillId="0" borderId="0" xfId="0" applyNumberFormat="1" applyFont="1" applyAlignment="1">
      <alignment horizontal="center" vertical="center"/>
    </xf>
    <xf numFmtId="3" fontId="18" fillId="0" borderId="0" xfId="0" applyNumberFormat="1" applyFont="1" applyAlignment="1">
      <alignment vertical="center"/>
    </xf>
    <xf numFmtId="3" fontId="18" fillId="0" borderId="0" xfId="0" applyNumberFormat="1" applyFont="1" applyAlignment="1">
      <alignment horizontal="left" vertical="center"/>
    </xf>
    <xf numFmtId="165" fontId="7" fillId="0" borderId="0" xfId="2" applyFont="1" applyAlignment="1" applyProtection="1">
      <alignment horizontal="center" vertical="center" wrapText="1"/>
    </xf>
    <xf numFmtId="165" fontId="6" fillId="14" borderId="11" xfId="2" applyFont="1" applyFill="1" applyBorder="1" applyAlignment="1" applyProtection="1">
      <alignment horizontal="center" vertical="center"/>
    </xf>
    <xf numFmtId="165" fontId="7" fillId="14" borderId="1" xfId="2" applyFont="1" applyFill="1" applyBorder="1" applyAlignment="1" applyProtection="1">
      <alignment horizontal="center" vertical="center"/>
    </xf>
    <xf numFmtId="3" fontId="12" fillId="0" borderId="0" xfId="0" applyNumberFormat="1" applyFont="1" applyAlignment="1">
      <alignment vertical="center"/>
    </xf>
    <xf numFmtId="3" fontId="12" fillId="0" borderId="0" xfId="0" applyNumberFormat="1" applyFont="1" applyAlignment="1">
      <alignment horizontal="left" vertical="center"/>
    </xf>
    <xf numFmtId="0" fontId="29" fillId="0" borderId="0" xfId="0" applyFont="1" applyAlignment="1">
      <alignment horizontal="center" vertical="center" wrapText="1"/>
    </xf>
    <xf numFmtId="165" fontId="29" fillId="0" borderId="0" xfId="2" applyFont="1" applyAlignment="1" applyProtection="1">
      <alignment horizontal="center" vertical="center" wrapText="1"/>
    </xf>
    <xf numFmtId="0" fontId="14" fillId="0" borderId="0" xfId="0" applyFont="1" applyAlignment="1">
      <alignment horizontal="right" vertical="center" indent="1"/>
    </xf>
    <xf numFmtId="165" fontId="36" fillId="0" borderId="0" xfId="2" applyFont="1" applyAlignment="1" applyProtection="1">
      <alignment horizontal="right" vertical="center" indent="1"/>
    </xf>
    <xf numFmtId="165" fontId="17" fillId="11" borderId="1" xfId="2" applyFont="1" applyFill="1" applyBorder="1" applyAlignment="1" applyProtection="1">
      <alignment horizontal="center" vertical="center"/>
    </xf>
    <xf numFmtId="3" fontId="17" fillId="11" borderId="11" xfId="0" applyNumberFormat="1" applyFont="1" applyFill="1" applyBorder="1" applyAlignment="1">
      <alignment horizontal="center" vertical="center"/>
    </xf>
    <xf numFmtId="3" fontId="17" fillId="11" borderId="3" xfId="0" applyNumberFormat="1" applyFont="1" applyFill="1" applyBorder="1" applyAlignment="1">
      <alignment horizontal="center" vertical="center" wrapText="1"/>
    </xf>
    <xf numFmtId="165" fontId="17" fillId="11" borderId="8" xfId="2" applyFont="1" applyFill="1" applyBorder="1" applyAlignment="1" applyProtection="1">
      <alignment horizontal="center" vertical="center" wrapText="1"/>
    </xf>
    <xf numFmtId="165" fontId="22" fillId="14" borderId="68" xfId="2" applyFont="1" applyFill="1" applyBorder="1" applyAlignment="1" applyProtection="1">
      <alignment horizontal="center" vertical="center" wrapText="1"/>
    </xf>
    <xf numFmtId="165" fontId="22" fillId="14" borderId="49" xfId="2" applyFont="1" applyFill="1" applyBorder="1" applyAlignment="1" applyProtection="1">
      <alignment horizontal="center" vertical="center" wrapText="1"/>
    </xf>
    <xf numFmtId="165" fontId="17" fillId="11" borderId="50" xfId="2" applyFont="1" applyFill="1" applyBorder="1" applyAlignment="1" applyProtection="1">
      <alignment horizontal="center" vertical="center" wrapText="1"/>
    </xf>
    <xf numFmtId="0" fontId="5" fillId="0" borderId="0" xfId="0" applyFont="1"/>
    <xf numFmtId="3" fontId="23" fillId="3" borderId="47" xfId="0" applyNumberFormat="1" applyFont="1" applyFill="1" applyBorder="1" applyAlignment="1">
      <alignment vertical="center"/>
    </xf>
    <xf numFmtId="165" fontId="23" fillId="3" borderId="47" xfId="2" applyFont="1" applyFill="1" applyBorder="1" applyAlignment="1" applyProtection="1">
      <alignment vertical="center"/>
    </xf>
    <xf numFmtId="0" fontId="23" fillId="3" borderId="0" xfId="0" applyFont="1" applyFill="1" applyAlignment="1">
      <alignment vertical="center"/>
    </xf>
    <xf numFmtId="3" fontId="7" fillId="0" borderId="28" xfId="0" applyNumberFormat="1" applyFont="1" applyBorder="1" applyAlignment="1">
      <alignment horizontal="center" vertical="center" wrapText="1"/>
    </xf>
    <xf numFmtId="3" fontId="7" fillId="0" borderId="34" xfId="0" applyNumberFormat="1" applyFont="1" applyBorder="1" applyAlignment="1">
      <alignment horizontal="left" vertical="center" wrapText="1"/>
    </xf>
    <xf numFmtId="3" fontId="6" fillId="0" borderId="35" xfId="0" applyNumberFormat="1" applyFont="1" applyBorder="1" applyAlignment="1">
      <alignment horizontal="left" vertical="center" wrapText="1" indent="1"/>
    </xf>
    <xf numFmtId="3" fontId="34" fillId="0" borderId="35" xfId="0" applyNumberFormat="1" applyFont="1" applyBorder="1" applyAlignment="1">
      <alignment horizontal="left" vertical="center" wrapText="1" indent="1"/>
    </xf>
    <xf numFmtId="3" fontId="34" fillId="3" borderId="70" xfId="0" applyNumberFormat="1" applyFont="1" applyFill="1" applyBorder="1" applyAlignment="1">
      <alignment horizontal="center" vertical="center"/>
    </xf>
    <xf numFmtId="4" fontId="6" fillId="4" borderId="28" xfId="0" applyNumberFormat="1" applyFont="1" applyFill="1" applyBorder="1" applyAlignment="1">
      <alignment horizontal="center" vertical="center"/>
    </xf>
    <xf numFmtId="165" fontId="7" fillId="3" borderId="12" xfId="2" applyFont="1" applyFill="1" applyBorder="1" applyAlignment="1" applyProtection="1">
      <alignment horizontal="center" vertical="center"/>
    </xf>
    <xf numFmtId="165" fontId="7" fillId="15" borderId="9" xfId="2" applyFont="1" applyFill="1" applyBorder="1" applyAlignment="1" applyProtection="1">
      <alignment horizontal="center" vertical="center"/>
    </xf>
    <xf numFmtId="3" fontId="7" fillId="0" borderId="25" xfId="0" applyNumberFormat="1" applyFont="1" applyBorder="1" applyAlignment="1">
      <alignment horizontal="center" vertical="center" wrapText="1"/>
    </xf>
    <xf numFmtId="3" fontId="7" fillId="0" borderId="21" xfId="0" applyNumberFormat="1" applyFont="1" applyBorder="1" applyAlignment="1">
      <alignment horizontal="left" vertical="center" wrapText="1"/>
    </xf>
    <xf numFmtId="3" fontId="34" fillId="0" borderId="22" xfId="0" applyNumberFormat="1" applyFont="1" applyBorder="1" applyAlignment="1">
      <alignment horizontal="left" vertical="center" wrapText="1" indent="1"/>
    </xf>
    <xf numFmtId="3" fontId="34" fillId="3" borderId="71" xfId="0" applyNumberFormat="1" applyFont="1" applyFill="1" applyBorder="1" applyAlignment="1">
      <alignment horizontal="center" vertical="center"/>
    </xf>
    <xf numFmtId="4" fontId="6" fillId="4" borderId="25" xfId="0" applyNumberFormat="1" applyFont="1" applyFill="1" applyBorder="1" applyAlignment="1">
      <alignment horizontal="center" vertical="center"/>
    </xf>
    <xf numFmtId="165" fontId="7" fillId="3" borderId="10" xfId="2" applyFont="1" applyFill="1" applyBorder="1" applyAlignment="1" applyProtection="1">
      <alignment horizontal="center" vertical="center"/>
    </xf>
    <xf numFmtId="165" fontId="7" fillId="15" borderId="4" xfId="2" applyFont="1" applyFill="1" applyBorder="1" applyAlignment="1" applyProtection="1">
      <alignment horizontal="center" vertical="center"/>
    </xf>
    <xf numFmtId="3" fontId="7" fillId="0" borderId="26" xfId="0" applyNumberFormat="1" applyFont="1" applyBorder="1" applyAlignment="1">
      <alignment horizontal="center" vertical="center" wrapText="1"/>
    </xf>
    <xf numFmtId="3" fontId="7" fillId="0" borderId="23" xfId="0" applyNumberFormat="1" applyFont="1" applyBorder="1" applyAlignment="1">
      <alignment horizontal="left" vertical="center" wrapText="1"/>
    </xf>
    <xf numFmtId="3" fontId="34" fillId="0" borderId="24" xfId="0" applyNumberFormat="1" applyFont="1" applyBorder="1" applyAlignment="1">
      <alignment horizontal="left" vertical="center" wrapText="1" indent="1"/>
    </xf>
    <xf numFmtId="3" fontId="34" fillId="3" borderId="72" xfId="0" applyNumberFormat="1" applyFont="1" applyFill="1" applyBorder="1" applyAlignment="1">
      <alignment horizontal="center" vertical="center"/>
    </xf>
    <xf numFmtId="4" fontId="6" fillId="4" borderId="26" xfId="0" applyNumberFormat="1" applyFont="1" applyFill="1" applyBorder="1" applyAlignment="1">
      <alignment horizontal="center" vertical="center"/>
    </xf>
    <xf numFmtId="165" fontId="7" fillId="3" borderId="63" xfId="2" applyFont="1" applyFill="1" applyBorder="1" applyAlignment="1" applyProtection="1">
      <alignment horizontal="center" vertical="center"/>
    </xf>
    <xf numFmtId="165" fontId="7" fillId="15" borderId="6" xfId="2" applyFont="1" applyFill="1" applyBorder="1" applyAlignment="1" applyProtection="1">
      <alignment horizontal="center" vertical="center"/>
    </xf>
    <xf numFmtId="3" fontId="18" fillId="0" borderId="5" xfId="0" applyNumberFormat="1" applyFont="1" applyBorder="1" applyAlignment="1">
      <alignment horizontal="center" vertical="center"/>
    </xf>
    <xf numFmtId="165" fontId="18" fillId="0" borderId="5" xfId="2" applyFont="1" applyBorder="1" applyAlignment="1" applyProtection="1">
      <alignment horizontal="center" vertical="center"/>
    </xf>
    <xf numFmtId="3" fontId="7" fillId="0" borderId="5" xfId="0" applyNumberFormat="1" applyFont="1" applyBorder="1" applyAlignment="1">
      <alignment horizontal="center" vertical="center" wrapText="1"/>
    </xf>
    <xf numFmtId="165" fontId="7" fillId="0" borderId="5" xfId="2" applyFont="1" applyBorder="1" applyAlignment="1" applyProtection="1">
      <alignment horizontal="center" vertical="center" wrapText="1"/>
    </xf>
    <xf numFmtId="165" fontId="18" fillId="0" borderId="5" xfId="2" applyFont="1" applyBorder="1" applyAlignment="1" applyProtection="1">
      <alignment horizontal="center" vertical="center" wrapText="1"/>
    </xf>
    <xf numFmtId="165" fontId="12" fillId="0" borderId="0" xfId="2" applyFont="1" applyAlignment="1" applyProtection="1">
      <alignment vertical="center"/>
    </xf>
    <xf numFmtId="171" fontId="0" fillId="0" borderId="46" xfId="0" applyNumberFormat="1" applyBorder="1" applyProtection="1">
      <protection locked="0"/>
    </xf>
    <xf numFmtId="166" fontId="0" fillId="0" borderId="97" xfId="3" applyNumberFormat="1" applyFont="1" applyBorder="1" applyProtection="1">
      <protection locked="0"/>
    </xf>
    <xf numFmtId="0" fontId="0" fillId="0" borderId="69" xfId="0" applyBorder="1" applyProtection="1">
      <protection locked="0"/>
    </xf>
    <xf numFmtId="3" fontId="17" fillId="11" borderId="0" xfId="0" applyNumberFormat="1" applyFont="1" applyFill="1" applyAlignment="1">
      <alignment horizontal="center" vertical="center" wrapText="1"/>
    </xf>
    <xf numFmtId="3" fontId="17" fillId="9" borderId="100" xfId="0" applyNumberFormat="1" applyFont="1" applyFill="1" applyBorder="1" applyAlignment="1">
      <alignment horizontal="center" vertical="center" wrapText="1"/>
    </xf>
    <xf numFmtId="3" fontId="17" fillId="9" borderId="106" xfId="0" applyNumberFormat="1" applyFont="1" applyFill="1" applyBorder="1" applyAlignment="1">
      <alignment horizontal="center" vertical="center" wrapText="1"/>
    </xf>
    <xf numFmtId="3" fontId="17" fillId="3" borderId="93" xfId="0" applyNumberFormat="1" applyFont="1" applyFill="1" applyBorder="1" applyAlignment="1">
      <alignment horizontal="center" vertical="center" wrapText="1"/>
    </xf>
    <xf numFmtId="3" fontId="17" fillId="3" borderId="0" xfId="0" applyNumberFormat="1" applyFont="1" applyFill="1" applyAlignment="1">
      <alignment horizontal="center" vertical="center" wrapText="1"/>
    </xf>
    <xf numFmtId="165" fontId="6" fillId="13" borderId="22" xfId="2" applyFont="1" applyFill="1" applyBorder="1" applyAlignment="1" applyProtection="1">
      <alignment horizontal="center" vertical="center"/>
      <protection locked="0"/>
    </xf>
    <xf numFmtId="165" fontId="6" fillId="13" borderId="107" xfId="2" applyFont="1" applyFill="1" applyBorder="1" applyAlignment="1" applyProtection="1">
      <alignment horizontal="center" vertical="center"/>
      <protection locked="0"/>
    </xf>
    <xf numFmtId="165" fontId="6" fillId="13" borderId="24" xfId="2" applyFont="1" applyFill="1" applyBorder="1" applyAlignment="1" applyProtection="1">
      <alignment horizontal="center" vertical="center"/>
      <protection locked="0"/>
    </xf>
    <xf numFmtId="165" fontId="6" fillId="13" borderId="108" xfId="2" applyFont="1" applyFill="1" applyBorder="1" applyAlignment="1" applyProtection="1">
      <alignment horizontal="center" vertical="center"/>
      <protection locked="0"/>
    </xf>
    <xf numFmtId="165" fontId="6" fillId="13" borderId="21" xfId="2" applyFont="1" applyFill="1" applyBorder="1" applyAlignment="1" applyProtection="1">
      <alignment horizontal="center" vertical="center"/>
    </xf>
    <xf numFmtId="165" fontId="6" fillId="13" borderId="23" xfId="2" applyFont="1" applyFill="1" applyBorder="1" applyAlignment="1" applyProtection="1">
      <alignment horizontal="center" vertical="center"/>
    </xf>
    <xf numFmtId="165" fontId="18" fillId="14" borderId="110" xfId="2" applyFont="1" applyFill="1" applyBorder="1" applyAlignment="1" applyProtection="1">
      <alignment horizontal="center" vertical="center" wrapText="1"/>
    </xf>
    <xf numFmtId="0" fontId="0" fillId="0" borderId="67" xfId="0" applyBorder="1" applyAlignment="1" applyProtection="1">
      <alignment horizontal="center" vertical="center"/>
      <protection locked="0"/>
    </xf>
    <xf numFmtId="166" fontId="0" fillId="0" borderId="110" xfId="3" applyNumberFormat="1" applyFont="1" applyBorder="1" applyAlignment="1" applyProtection="1">
      <alignment horizontal="left" vertical="center"/>
      <protection locked="0"/>
    </xf>
    <xf numFmtId="165" fontId="6" fillId="13" borderId="101" xfId="2" applyFont="1" applyFill="1" applyBorder="1" applyAlignment="1" applyProtection="1">
      <alignment horizontal="center" vertical="center"/>
      <protection locked="0"/>
    </xf>
    <xf numFmtId="165" fontId="6" fillId="13" borderId="102" xfId="2" applyFont="1" applyFill="1" applyBorder="1" applyAlignment="1" applyProtection="1">
      <alignment horizontal="center" vertical="center"/>
      <protection locked="0"/>
    </xf>
    <xf numFmtId="167" fontId="6" fillId="3" borderId="65" xfId="2" applyNumberFormat="1" applyFont="1" applyFill="1" applyBorder="1" applyAlignment="1">
      <alignment vertical="center"/>
    </xf>
    <xf numFmtId="0" fontId="11" fillId="0" borderId="0" xfId="0" applyFont="1" applyAlignment="1">
      <alignment horizontal="center" vertical="center" wrapText="1"/>
    </xf>
    <xf numFmtId="0" fontId="0" fillId="0" borderId="0" xfId="0" applyAlignment="1">
      <alignment horizontal="center" vertical="center"/>
    </xf>
    <xf numFmtId="0" fontId="29" fillId="0" borderId="0" xfId="0" applyFont="1" applyAlignment="1">
      <alignment vertical="center" wrapText="1"/>
    </xf>
    <xf numFmtId="0" fontId="0" fillId="3" borderId="0" xfId="0" applyFill="1" applyAlignment="1">
      <alignment horizontal="center" vertical="center" wrapText="1"/>
    </xf>
    <xf numFmtId="0" fontId="5" fillId="3" borderId="0" xfId="0" applyFont="1" applyFill="1" applyAlignment="1">
      <alignment horizontal="left" vertical="top" wrapText="1"/>
    </xf>
    <xf numFmtId="3" fontId="18" fillId="14" borderId="67" xfId="0" applyNumberFormat="1" applyFont="1" applyFill="1" applyBorder="1" applyAlignment="1">
      <alignment horizontal="center" vertical="center" wrapText="1"/>
    </xf>
    <xf numFmtId="0" fontId="0" fillId="0" borderId="109" xfId="0" applyBorder="1" applyAlignment="1">
      <alignment horizontal="left" vertical="center"/>
    </xf>
    <xf numFmtId="0" fontId="0" fillId="15" borderId="67" xfId="0" applyFill="1" applyBorder="1" applyAlignment="1">
      <alignment horizontal="center" vertical="center"/>
    </xf>
    <xf numFmtId="166" fontId="0" fillId="15" borderId="110" xfId="3" applyNumberFormat="1" applyFont="1" applyFill="1" applyBorder="1" applyAlignment="1" applyProtection="1">
      <alignment horizontal="left" vertical="center"/>
    </xf>
    <xf numFmtId="3" fontId="18" fillId="14" borderId="109" xfId="0" applyNumberFormat="1" applyFont="1" applyFill="1" applyBorder="1" applyAlignment="1">
      <alignment vertical="center"/>
    </xf>
    <xf numFmtId="3" fontId="18" fillId="14" borderId="68" xfId="0" applyNumberFormat="1" applyFont="1" applyFill="1" applyBorder="1" applyAlignment="1">
      <alignment vertical="center"/>
    </xf>
    <xf numFmtId="166" fontId="18" fillId="14" borderId="50" xfId="3" applyNumberFormat="1" applyFont="1" applyFill="1" applyBorder="1" applyAlignment="1" applyProtection="1">
      <alignment vertical="center"/>
    </xf>
    <xf numFmtId="0" fontId="4" fillId="0" borderId="0" xfId="7"/>
    <xf numFmtId="166" fontId="4" fillId="0" borderId="0" xfId="7" applyNumberFormat="1"/>
    <xf numFmtId="0" fontId="11" fillId="0" borderId="0" xfId="0" applyFont="1" applyAlignment="1">
      <alignment vertical="center" wrapText="1"/>
    </xf>
    <xf numFmtId="166" fontId="11" fillId="0" borderId="0" xfId="0" applyNumberFormat="1" applyFont="1" applyAlignment="1">
      <alignment vertical="center" wrapText="1"/>
    </xf>
    <xf numFmtId="0" fontId="1" fillId="0" borderId="0" xfId="7" applyFont="1"/>
    <xf numFmtId="169" fontId="32" fillId="0" borderId="0" xfId="3" applyNumberFormat="1" applyFont="1" applyAlignment="1" applyProtection="1">
      <alignment horizontal="center" vertical="center"/>
    </xf>
    <xf numFmtId="0" fontId="32" fillId="0" borderId="0" xfId="7" applyFont="1" applyAlignment="1">
      <alignment horizontal="center"/>
    </xf>
    <xf numFmtId="0" fontId="14" fillId="0" borderId="73" xfId="0" applyFont="1" applyBorder="1" applyAlignment="1">
      <alignment horizontal="center" vertical="center"/>
    </xf>
    <xf numFmtId="169" fontId="4" fillId="0" borderId="1" xfId="7" applyNumberFormat="1" applyBorder="1" applyAlignment="1">
      <alignment horizontal="center" vertical="center"/>
    </xf>
    <xf numFmtId="0" fontId="14" fillId="0" borderId="76" xfId="0" applyFont="1" applyBorder="1" applyAlignment="1">
      <alignment horizontal="center" vertical="center"/>
    </xf>
    <xf numFmtId="0" fontId="35" fillId="0" borderId="77" xfId="0" applyFont="1" applyBorder="1" applyAlignment="1">
      <alignment vertical="center"/>
    </xf>
    <xf numFmtId="0" fontId="40" fillId="0" borderId="0" xfId="7" applyFont="1"/>
    <xf numFmtId="0" fontId="32" fillId="3" borderId="0" xfId="7" applyFont="1" applyFill="1"/>
    <xf numFmtId="0" fontId="39" fillId="0" borderId="0" xfId="7" applyFont="1"/>
    <xf numFmtId="0" fontId="4" fillId="3" borderId="0" xfId="7" applyFill="1"/>
    <xf numFmtId="170" fontId="0" fillId="0" borderId="0" xfId="0" applyNumberFormat="1" applyAlignment="1">
      <alignment horizontal="center"/>
    </xf>
    <xf numFmtId="171" fontId="0" fillId="0" borderId="0" xfId="0" applyNumberFormat="1" applyAlignment="1">
      <alignment horizontal="center"/>
    </xf>
    <xf numFmtId="172" fontId="0" fillId="0" borderId="0" xfId="0" applyNumberFormat="1" applyAlignment="1">
      <alignment horizontal="center"/>
    </xf>
    <xf numFmtId="166" fontId="0" fillId="0" borderId="0" xfId="3" applyNumberFormat="1" applyFont="1" applyAlignment="1" applyProtection="1">
      <alignment horizontal="center"/>
    </xf>
    <xf numFmtId="3" fontId="7" fillId="14" borderId="8" xfId="0" applyNumberFormat="1" applyFont="1" applyFill="1" applyBorder="1" applyAlignment="1">
      <alignment horizontal="center" vertical="center" wrapText="1"/>
    </xf>
    <xf numFmtId="3" fontId="7" fillId="14" borderId="11" xfId="0" applyNumberFormat="1" applyFont="1" applyFill="1" applyBorder="1" applyAlignment="1">
      <alignment horizontal="center" vertical="center" wrapText="1"/>
    </xf>
    <xf numFmtId="170" fontId="7" fillId="14" borderId="8" xfId="0" applyNumberFormat="1" applyFont="1" applyFill="1" applyBorder="1" applyAlignment="1">
      <alignment horizontal="center" vertical="center" wrapText="1"/>
    </xf>
    <xf numFmtId="3" fontId="7" fillId="14" borderId="3" xfId="0" applyNumberFormat="1" applyFont="1" applyFill="1" applyBorder="1" applyAlignment="1">
      <alignment horizontal="center" vertical="center" wrapText="1"/>
    </xf>
    <xf numFmtId="171" fontId="7" fillId="14" borderId="11" xfId="0" applyNumberFormat="1" applyFont="1" applyFill="1" applyBorder="1" applyAlignment="1">
      <alignment horizontal="center" vertical="center" wrapText="1"/>
    </xf>
    <xf numFmtId="172" fontId="7" fillId="14" borderId="8" xfId="0" applyNumberFormat="1" applyFont="1" applyFill="1" applyBorder="1" applyAlignment="1">
      <alignment horizontal="center" vertical="center" wrapText="1"/>
    </xf>
    <xf numFmtId="166" fontId="7" fillId="14" borderId="8" xfId="3" applyNumberFormat="1" applyFont="1" applyFill="1" applyBorder="1" applyAlignment="1" applyProtection="1">
      <alignment horizontal="center" vertical="center" wrapText="1"/>
    </xf>
    <xf numFmtId="3" fontId="7" fillId="14" borderId="96" xfId="0" applyNumberFormat="1" applyFont="1" applyFill="1" applyBorder="1" applyAlignment="1">
      <alignment horizontal="center" vertical="center" wrapText="1"/>
    </xf>
    <xf numFmtId="0" fontId="0" fillId="3" borderId="97" xfId="0" applyFill="1" applyBorder="1"/>
    <xf numFmtId="0" fontId="0" fillId="3" borderId="46" xfId="0" applyFill="1" applyBorder="1"/>
    <xf numFmtId="170" fontId="0" fillId="3" borderId="97" xfId="0" applyNumberFormat="1" applyFill="1" applyBorder="1" applyAlignment="1">
      <alignment horizontal="right"/>
    </xf>
    <xf numFmtId="0" fontId="0" fillId="0" borderId="32" xfId="0" applyBorder="1"/>
    <xf numFmtId="172" fontId="0" fillId="0" borderId="97" xfId="0" applyNumberFormat="1" applyBorder="1"/>
    <xf numFmtId="166" fontId="0" fillId="0" borderId="97" xfId="3" applyNumberFormat="1" applyFont="1" applyBorder="1" applyProtection="1"/>
    <xf numFmtId="0" fontId="0" fillId="3" borderId="97" xfId="0" applyFill="1" applyBorder="1" applyAlignment="1">
      <alignment horizontal="left" vertical="center"/>
    </xf>
    <xf numFmtId="0" fontId="0" fillId="3" borderId="97" xfId="0" applyFill="1" applyBorder="1" applyAlignment="1">
      <alignment horizontal="left"/>
    </xf>
    <xf numFmtId="0" fontId="0" fillId="14" borderId="8" xfId="0" applyFill="1" applyBorder="1"/>
    <xf numFmtId="0" fontId="0" fillId="14" borderId="11" xfId="0" applyFill="1" applyBorder="1"/>
    <xf numFmtId="170" fontId="0" fillId="14" borderId="8" xfId="0" applyNumberFormat="1" applyFill="1" applyBorder="1" applyAlignment="1">
      <alignment horizontal="right"/>
    </xf>
    <xf numFmtId="0" fontId="0" fillId="14" borderId="3" xfId="0" applyFill="1" applyBorder="1"/>
    <xf numFmtId="171" fontId="0" fillId="14" borderId="11" xfId="0" applyNumberFormat="1" applyFill="1" applyBorder="1"/>
    <xf numFmtId="172" fontId="0" fillId="14" borderId="8" xfId="0" applyNumberFormat="1" applyFill="1" applyBorder="1"/>
    <xf numFmtId="166" fontId="0" fillId="14" borderId="8" xfId="3" applyNumberFormat="1" applyFont="1" applyFill="1" applyBorder="1" applyProtection="1"/>
    <xf numFmtId="0" fontId="0" fillId="14" borderId="96" xfId="0" applyFill="1" applyBorder="1"/>
    <xf numFmtId="0" fontId="32" fillId="0" borderId="0" xfId="0" applyFont="1"/>
    <xf numFmtId="0" fontId="0" fillId="3" borderId="97" xfId="0" applyFill="1" applyBorder="1" applyAlignment="1">
      <alignment horizontal="center"/>
    </xf>
    <xf numFmtId="0" fontId="5" fillId="3" borderId="97" xfId="0" applyFont="1" applyFill="1" applyBorder="1"/>
    <xf numFmtId="0" fontId="28" fillId="3" borderId="0" xfId="8" applyFont="1" applyFill="1" applyAlignment="1">
      <alignment horizontal="left" vertical="top" wrapText="1"/>
    </xf>
    <xf numFmtId="0" fontId="24" fillId="3" borderId="0" xfId="8" applyFont="1" applyFill="1" applyAlignment="1">
      <alignment horizontal="left" vertical="top" wrapText="1"/>
    </xf>
    <xf numFmtId="0" fontId="24" fillId="3" borderId="0" xfId="8" applyFont="1" applyFill="1" applyAlignment="1">
      <alignment horizontal="left" vertical="top"/>
    </xf>
    <xf numFmtId="0" fontId="25" fillId="16" borderId="37" xfId="8" applyFont="1" applyFill="1" applyBorder="1" applyAlignment="1">
      <alignment horizontal="center" vertical="center" wrapText="1"/>
    </xf>
    <xf numFmtId="0" fontId="25" fillId="16" borderId="36" xfId="8" applyFont="1" applyFill="1" applyBorder="1" applyAlignment="1">
      <alignment horizontal="center" vertical="center" wrapText="1"/>
    </xf>
    <xf numFmtId="0" fontId="25" fillId="16" borderId="54" xfId="8" applyFont="1" applyFill="1" applyBorder="1" applyAlignment="1">
      <alignment horizontal="center" vertical="center" wrapText="1"/>
    </xf>
    <xf numFmtId="0" fontId="25" fillId="16" borderId="32" xfId="8" applyFont="1" applyFill="1" applyBorder="1" applyAlignment="1">
      <alignment horizontal="center" vertical="center" wrapText="1"/>
    </xf>
    <xf numFmtId="0" fontId="25" fillId="16" borderId="0" xfId="8" applyFont="1" applyFill="1" applyAlignment="1">
      <alignment horizontal="center" vertical="center" wrapText="1"/>
    </xf>
    <xf numFmtId="0" fontId="25" fillId="16" borderId="33" xfId="8" applyFont="1" applyFill="1" applyBorder="1" applyAlignment="1">
      <alignment horizontal="center" vertical="center" wrapText="1"/>
    </xf>
    <xf numFmtId="0" fontId="24" fillId="3" borderId="0" xfId="8" applyFont="1" applyFill="1" applyAlignment="1">
      <alignment horizontal="left"/>
    </xf>
    <xf numFmtId="0" fontId="24" fillId="3" borderId="37" xfId="8" applyFont="1" applyFill="1" applyBorder="1" applyAlignment="1">
      <alignment horizontal="left" vertical="center" wrapText="1"/>
    </xf>
    <xf numFmtId="0" fontId="24" fillId="3" borderId="36" xfId="8" applyFont="1" applyFill="1" applyBorder="1" applyAlignment="1">
      <alignment horizontal="left" vertical="center" wrapText="1"/>
    </xf>
    <xf numFmtId="0" fontId="24" fillId="3" borderId="54" xfId="8" applyFont="1" applyFill="1" applyBorder="1" applyAlignment="1">
      <alignment horizontal="left" vertical="center" wrapText="1"/>
    </xf>
    <xf numFmtId="0" fontId="24" fillId="3" borderId="32" xfId="8" applyFont="1" applyFill="1" applyBorder="1" applyAlignment="1">
      <alignment horizontal="left" vertical="center" wrapText="1"/>
    </xf>
    <xf numFmtId="0" fontId="24" fillId="3" borderId="0" xfId="8" applyFont="1" applyFill="1" applyAlignment="1">
      <alignment horizontal="left" vertical="center" wrapText="1"/>
    </xf>
    <xf numFmtId="0" fontId="24" fillId="3" borderId="33" xfId="8" applyFont="1" applyFill="1" applyBorder="1" applyAlignment="1">
      <alignment horizontal="left" vertical="center" wrapText="1"/>
    </xf>
    <xf numFmtId="0" fontId="24" fillId="3" borderId="51" xfId="8" applyFont="1" applyFill="1" applyBorder="1" applyAlignment="1">
      <alignment horizontal="left" vertical="center" wrapText="1"/>
    </xf>
    <xf numFmtId="0" fontId="24" fillId="3" borderId="52" xfId="8" applyFont="1" applyFill="1" applyBorder="1" applyAlignment="1">
      <alignment horizontal="left" vertical="center" wrapText="1"/>
    </xf>
    <xf numFmtId="0" fontId="24" fillId="3" borderId="53" xfId="8" applyFont="1" applyFill="1" applyBorder="1" applyAlignment="1">
      <alignment horizontal="left" vertical="center" wrapText="1"/>
    </xf>
    <xf numFmtId="0" fontId="24" fillId="3" borderId="0" xfId="8" applyFont="1" applyFill="1" applyAlignment="1">
      <alignment vertical="top" wrapText="1"/>
    </xf>
    <xf numFmtId="0" fontId="45" fillId="16" borderId="0" xfId="4" applyFont="1" applyFill="1" applyAlignment="1">
      <alignment horizontal="center" vertical="center" wrapText="1"/>
    </xf>
    <xf numFmtId="3" fontId="17" fillId="11" borderId="38" xfId="0" applyNumberFormat="1" applyFont="1" applyFill="1" applyBorder="1" applyAlignment="1">
      <alignment horizontal="center" vertical="center" wrapText="1"/>
    </xf>
    <xf numFmtId="3" fontId="17" fillId="11" borderId="39" xfId="0" applyNumberFormat="1" applyFont="1" applyFill="1" applyBorder="1" applyAlignment="1">
      <alignment horizontal="center" vertical="center" wrapText="1"/>
    </xf>
    <xf numFmtId="3" fontId="17" fillId="11" borderId="45" xfId="0" applyNumberFormat="1" applyFont="1" applyFill="1" applyBorder="1" applyAlignment="1">
      <alignment horizontal="center" vertical="center" wrapText="1"/>
    </xf>
    <xf numFmtId="3" fontId="17" fillId="11" borderId="47" xfId="0" applyNumberFormat="1" applyFont="1" applyFill="1" applyBorder="1" applyAlignment="1">
      <alignment horizontal="center" vertical="center" wrapText="1"/>
    </xf>
    <xf numFmtId="3" fontId="17" fillId="11" borderId="16" xfId="0" applyNumberFormat="1" applyFont="1" applyFill="1" applyBorder="1" applyAlignment="1">
      <alignment horizontal="center" vertical="center" wrapText="1"/>
    </xf>
    <xf numFmtId="3" fontId="17" fillId="11" borderId="7" xfId="0" applyNumberFormat="1" applyFont="1" applyFill="1" applyBorder="1" applyAlignment="1">
      <alignment horizontal="center" vertical="center" wrapText="1"/>
    </xf>
    <xf numFmtId="3" fontId="17" fillId="14" borderId="48" xfId="0" applyNumberFormat="1" applyFont="1" applyFill="1" applyBorder="1" applyAlignment="1">
      <alignment horizontal="center" vertical="center" wrapText="1"/>
    </xf>
    <xf numFmtId="3" fontId="17" fillId="14" borderId="105" xfId="0" applyNumberFormat="1" applyFont="1" applyFill="1" applyBorder="1" applyAlignment="1">
      <alignment horizontal="center" vertical="center" wrapText="1"/>
    </xf>
    <xf numFmtId="3" fontId="17" fillId="14" borderId="98" xfId="0" applyNumberFormat="1" applyFont="1" applyFill="1" applyBorder="1" applyAlignment="1">
      <alignment horizontal="center" vertical="center" wrapText="1"/>
    </xf>
    <xf numFmtId="3" fontId="17" fillId="14" borderId="99" xfId="0" applyNumberFormat="1" applyFont="1" applyFill="1" applyBorder="1" applyAlignment="1">
      <alignment horizontal="center" vertical="center" wrapText="1"/>
    </xf>
    <xf numFmtId="3" fontId="17" fillId="14" borderId="16" xfId="0" applyNumberFormat="1" applyFont="1" applyFill="1" applyBorder="1" applyAlignment="1">
      <alignment horizontal="center" vertical="center" wrapText="1"/>
    </xf>
    <xf numFmtId="3" fontId="17" fillId="14" borderId="104" xfId="0" applyNumberFormat="1" applyFont="1" applyFill="1" applyBorder="1" applyAlignment="1">
      <alignment horizontal="center" vertical="center" wrapText="1"/>
    </xf>
    <xf numFmtId="3" fontId="17" fillId="11" borderId="32" xfId="0" applyNumberFormat="1" applyFont="1" applyFill="1" applyBorder="1" applyAlignment="1">
      <alignment horizontal="center" vertical="center" wrapText="1"/>
    </xf>
    <xf numFmtId="3" fontId="17" fillId="11" borderId="0" xfId="0" applyNumberFormat="1" applyFont="1" applyFill="1" applyAlignment="1">
      <alignment horizontal="center" vertical="center" wrapText="1"/>
    </xf>
    <xf numFmtId="3" fontId="17" fillId="11" borderId="40" xfId="0" applyNumberFormat="1" applyFont="1" applyFill="1" applyBorder="1" applyAlignment="1">
      <alignment horizontal="center" vertical="center" wrapText="1"/>
    </xf>
    <xf numFmtId="0" fontId="33" fillId="16" borderId="0" xfId="0" applyFont="1" applyFill="1" applyAlignment="1">
      <alignment horizontal="center" vertical="center" wrapText="1"/>
    </xf>
    <xf numFmtId="0" fontId="11" fillId="0" borderId="0" xfId="0" applyFont="1" applyAlignment="1">
      <alignment horizontal="center" vertical="center" wrapText="1"/>
    </xf>
    <xf numFmtId="3" fontId="17" fillId="14" borderId="65" xfId="0" applyNumberFormat="1" applyFont="1" applyFill="1" applyBorder="1" applyAlignment="1">
      <alignment horizontal="center" vertical="center" wrapText="1"/>
    </xf>
    <xf numFmtId="3" fontId="17" fillId="14" borderId="66" xfId="0" applyNumberFormat="1" applyFont="1" applyFill="1" applyBorder="1" applyAlignment="1">
      <alignment horizontal="center" vertical="center" wrapText="1"/>
    </xf>
    <xf numFmtId="3" fontId="17" fillId="14" borderId="57" xfId="0" applyNumberFormat="1" applyFont="1" applyFill="1" applyBorder="1" applyAlignment="1">
      <alignment horizontal="center" vertical="center" wrapText="1"/>
    </xf>
    <xf numFmtId="3" fontId="17" fillId="14" borderId="58" xfId="0" applyNumberFormat="1" applyFont="1" applyFill="1" applyBorder="1" applyAlignment="1">
      <alignment horizontal="center" vertical="center" wrapText="1"/>
    </xf>
    <xf numFmtId="3" fontId="17" fillId="14" borderId="78" xfId="0" applyNumberFormat="1" applyFont="1" applyFill="1" applyBorder="1" applyAlignment="1">
      <alignment horizontal="center" vertical="center" wrapText="1"/>
    </xf>
    <xf numFmtId="3" fontId="17" fillId="14" borderId="47" xfId="0" applyNumberFormat="1" applyFont="1" applyFill="1" applyBorder="1" applyAlignment="1">
      <alignment horizontal="center" vertical="center" wrapText="1"/>
    </xf>
    <xf numFmtId="3" fontId="17" fillId="14" borderId="37" xfId="0" applyNumberFormat="1" applyFont="1" applyFill="1" applyBorder="1" applyAlignment="1">
      <alignment horizontal="center" vertical="center" wrapText="1"/>
    </xf>
    <xf numFmtId="3" fontId="17" fillId="14" borderId="54" xfId="0" applyNumberFormat="1" applyFont="1" applyFill="1" applyBorder="1" applyAlignment="1">
      <alignment horizontal="center" vertical="center" wrapText="1"/>
    </xf>
    <xf numFmtId="3" fontId="17" fillId="14" borderId="79" xfId="0" applyNumberFormat="1" applyFont="1" applyFill="1" applyBorder="1" applyAlignment="1">
      <alignment horizontal="center" vertical="center" wrapText="1"/>
    </xf>
    <xf numFmtId="3" fontId="17" fillId="14" borderId="80" xfId="0" applyNumberFormat="1" applyFont="1" applyFill="1" applyBorder="1" applyAlignment="1">
      <alignment horizontal="center" vertical="center" wrapText="1"/>
    </xf>
    <xf numFmtId="3" fontId="17" fillId="9" borderId="48" xfId="0" applyNumberFormat="1" applyFont="1" applyFill="1" applyBorder="1" applyAlignment="1">
      <alignment horizontal="center" vertical="center" wrapText="1"/>
    </xf>
    <xf numFmtId="3" fontId="17" fillId="9" borderId="69" xfId="0" applyNumberFormat="1" applyFont="1" applyFill="1" applyBorder="1" applyAlignment="1">
      <alignment horizontal="center" vertical="center" wrapText="1"/>
    </xf>
    <xf numFmtId="3" fontId="17" fillId="9" borderId="81" xfId="0" applyNumberFormat="1" applyFont="1" applyFill="1" applyBorder="1" applyAlignment="1">
      <alignment horizontal="center" vertical="center" wrapText="1"/>
    </xf>
    <xf numFmtId="3" fontId="17" fillId="14" borderId="45" xfId="0" applyNumberFormat="1" applyFont="1" applyFill="1" applyBorder="1" applyAlignment="1">
      <alignment horizontal="center" vertical="center" wrapText="1"/>
    </xf>
    <xf numFmtId="3" fontId="17" fillId="14" borderId="103" xfId="0" applyNumberFormat="1" applyFont="1" applyFill="1" applyBorder="1" applyAlignment="1">
      <alignment horizontal="center" vertical="center" wrapText="1"/>
    </xf>
    <xf numFmtId="0" fontId="44" fillId="16" borderId="0" xfId="0" applyFont="1" applyFill="1" applyAlignment="1">
      <alignment horizontal="center" vertical="center" wrapText="1"/>
    </xf>
    <xf numFmtId="165" fontId="22" fillId="14" borderId="49" xfId="2" applyFont="1" applyFill="1" applyBorder="1" applyAlignment="1" applyProtection="1">
      <alignment horizontal="center" vertical="center" wrapText="1"/>
    </xf>
    <xf numFmtId="3" fontId="17" fillId="11" borderId="3" xfId="0" applyNumberFormat="1" applyFont="1" applyFill="1" applyBorder="1" applyAlignment="1">
      <alignment horizontal="center" vertical="center" wrapText="1"/>
    </xf>
    <xf numFmtId="3" fontId="17" fillId="11" borderId="13" xfId="0" applyNumberFormat="1" applyFont="1" applyFill="1" applyBorder="1" applyAlignment="1">
      <alignment horizontal="center" vertical="center" wrapText="1"/>
    </xf>
    <xf numFmtId="3" fontId="17" fillId="11" borderId="41" xfId="0" applyNumberFormat="1" applyFont="1" applyFill="1" applyBorder="1" applyAlignment="1">
      <alignment horizontal="center" vertical="center" wrapText="1"/>
    </xf>
    <xf numFmtId="3" fontId="17" fillId="11" borderId="2" xfId="0" applyNumberFormat="1" applyFont="1" applyFill="1" applyBorder="1" applyAlignment="1">
      <alignment horizontal="center" vertical="center"/>
    </xf>
    <xf numFmtId="3" fontId="17" fillId="11" borderId="13" xfId="0" applyNumberFormat="1" applyFont="1" applyFill="1" applyBorder="1" applyAlignment="1">
      <alignment horizontal="center" vertical="center"/>
    </xf>
    <xf numFmtId="3" fontId="17" fillId="11" borderId="14" xfId="0" applyNumberFormat="1" applyFont="1" applyFill="1" applyBorder="1" applyAlignment="1">
      <alignment horizontal="center" vertical="center"/>
    </xf>
    <xf numFmtId="165" fontId="7" fillId="0" borderId="0" xfId="2" applyFont="1" applyAlignment="1" applyProtection="1">
      <alignment horizontal="center" vertical="center" wrapText="1"/>
    </xf>
    <xf numFmtId="0" fontId="37" fillId="0" borderId="0" xfId="0" applyFont="1" applyAlignment="1">
      <alignment horizontal="left" vertical="center" wrapText="1"/>
    </xf>
    <xf numFmtId="0" fontId="18" fillId="11" borderId="73" xfId="0" applyFont="1" applyFill="1" applyBorder="1" applyAlignment="1">
      <alignment horizontal="center" vertical="center"/>
    </xf>
    <xf numFmtId="0" fontId="18" fillId="11" borderId="92" xfId="0" applyFont="1" applyFill="1" applyBorder="1" applyAlignment="1">
      <alignment horizontal="center" vertical="center"/>
    </xf>
    <xf numFmtId="0" fontId="31" fillId="16" borderId="0" xfId="0" applyFont="1" applyFill="1" applyAlignment="1">
      <alignment horizontal="left" vertical="center" indent="2"/>
    </xf>
    <xf numFmtId="0" fontId="0" fillId="0" borderId="36" xfId="0" applyBorder="1" applyAlignment="1">
      <alignment horizontal="center"/>
    </xf>
    <xf numFmtId="0" fontId="31" fillId="11" borderId="0" xfId="0" applyFont="1" applyFill="1" applyAlignment="1">
      <alignment horizontal="left" vertical="center" indent="2"/>
    </xf>
    <xf numFmtId="0" fontId="35" fillId="0" borderId="74" xfId="0" applyFont="1" applyBorder="1" applyAlignment="1">
      <alignment horizontal="center" vertical="center"/>
    </xf>
    <xf numFmtId="0" fontId="35" fillId="0" borderId="92" xfId="0" applyFont="1" applyBorder="1" applyAlignment="1">
      <alignment horizontal="center" vertical="center"/>
    </xf>
    <xf numFmtId="3" fontId="17" fillId="7" borderId="11" xfId="0" applyNumberFormat="1" applyFont="1" applyFill="1" applyBorder="1" applyAlignment="1">
      <alignment horizontal="center" vertical="center"/>
    </xf>
    <xf numFmtId="3" fontId="17" fillId="7" borderId="8" xfId="0" applyNumberFormat="1" applyFont="1" applyFill="1" applyBorder="1" applyAlignment="1">
      <alignment horizontal="center" vertical="center"/>
    </xf>
    <xf numFmtId="0" fontId="33" fillId="16" borderId="44" xfId="0" applyFont="1" applyFill="1" applyBorder="1" applyAlignment="1">
      <alignment horizontal="center" vertical="center" wrapText="1"/>
    </xf>
  </cellXfs>
  <cellStyles count="15">
    <cellStyle name="Euro" xfId="1" xr:uid="{00000000-0005-0000-0000-000000000000}"/>
    <cellStyle name="Lien hypertexte" xfId="14" builtinId="8"/>
    <cellStyle name="Milliers" xfId="2" builtinId="3"/>
    <cellStyle name="Milliers 2" xfId="12" xr:uid="{1C700DD1-A63E-47AC-9974-DF0BB9AF593F}"/>
    <cellStyle name="Monétaire" xfId="3" builtinId="4"/>
    <cellStyle name="Monétaire 2" xfId="11" xr:uid="{15D33D56-8010-4EEF-B4B0-E4DD32843441}"/>
    <cellStyle name="Normal" xfId="0" builtinId="0"/>
    <cellStyle name="Normal 182" xfId="8" xr:uid="{5F56A445-4F47-4B98-9C70-6373EA915C4E}"/>
    <cellStyle name="Normal 2" xfId="4" xr:uid="{00000000-0005-0000-0000-000004000000}"/>
    <cellStyle name="Normal 2 2 2" xfId="10" xr:uid="{A185D8B1-D777-47B4-ACF5-8DDDE33008DE}"/>
    <cellStyle name="Normal 3" xfId="7" xr:uid="{EA6541C7-71A9-4680-95B0-B41697A6CA0C}"/>
    <cellStyle name="Normal 3 2" xfId="9" xr:uid="{7AA4A8F5-7120-404F-A828-915D159847D0}"/>
    <cellStyle name="Normal 4" xfId="13" xr:uid="{4A594F1C-2830-4D40-BCAF-EF4AD34E604A}"/>
    <cellStyle name="Pourcentage" xfId="5" builtinId="5"/>
    <cellStyle name="T1" xfId="6" xr:uid="{00000000-0005-0000-0000-000006000000}"/>
  </cellStyles>
  <dxfs count="33">
    <dxf>
      <fill>
        <patternFill>
          <bgColor rgb="FFFFFFEB"/>
        </patternFill>
      </fill>
    </dxf>
    <dxf>
      <alignment horizontal="center"/>
    </dxf>
    <dxf>
      <alignment horizontal="center"/>
    </dxf>
    <dxf>
      <alignment horizontal="center"/>
    </dxf>
    <dxf>
      <alignment horizontal="center"/>
    </dxf>
    <dxf>
      <alignment wrapText="1"/>
    </dxf>
    <dxf>
      <alignment wrapText="1"/>
    </dxf>
    <dxf>
      <alignment wrapText="1"/>
    </dxf>
    <dxf>
      <alignment wrapText="1"/>
    </dxf>
    <dxf>
      <numFmt numFmtId="169" formatCode="_-* #,##0\ [$€-40C]_-;\-* #,##0\ [$€-40C]_-;_-* &quot;-&quot;??\ [$€-40C]_-;_-@_-"/>
    </dxf>
    <dxf>
      <numFmt numFmtId="169" formatCode="_-* #,##0\ [$€-40C]_-;\-* #,##0\ [$€-40C]_-;_-* &quot;-&quot;??\ [$€-40C]_-;_-@_-"/>
    </dxf>
    <dxf>
      <numFmt numFmtId="169" formatCode="_-* #,##0\ [$€-40C]_-;\-* #,##0\ [$€-40C]_-;_-* &quot;-&quot;??\ [$€-40C]_-;_-@_-"/>
    </dxf>
    <dxf>
      <numFmt numFmtId="169" formatCode="_-* #,##0\ [$€-40C]_-;\-* #,##0\ [$€-40C]_-;_-* &quot;-&quot;??\ [$€-40C]_-;_-@_-"/>
    </dxf>
    <dxf>
      <alignment wrapText="1"/>
    </dxf>
    <dxf>
      <alignment wrapText="1"/>
    </dxf>
    <dxf>
      <alignment wrapText="1"/>
    </dxf>
    <dxf>
      <alignment wrapText="1"/>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C6AB6"/>
      <color rgb="FF245898"/>
      <color rgb="FFFFFFCC"/>
      <color rgb="FFFFFFEF"/>
      <color rgb="FFFFFFE7"/>
      <color rgb="FF1737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pivotCacheDefinition" Target="pivotCache/pivotCacheDefinition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mp"/></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9</xdr:row>
      <xdr:rowOff>0</xdr:rowOff>
    </xdr:from>
    <xdr:to>
      <xdr:col>0</xdr:col>
      <xdr:colOff>304800</xdr:colOff>
      <xdr:row>10</xdr:row>
      <xdr:rowOff>135255</xdr:rowOff>
    </xdr:to>
    <xdr:sp macro="" textlink="">
      <xdr:nvSpPr>
        <xdr:cNvPr id="2049" name="AutoShape 1">
          <a:extLst>
            <a:ext uri="{FF2B5EF4-FFF2-40B4-BE49-F238E27FC236}">
              <a16:creationId xmlns:a16="http://schemas.microsoft.com/office/drawing/2014/main" id="{A7631802-B996-467C-8588-8F71889E4997}"/>
            </a:ext>
          </a:extLst>
        </xdr:cNvPr>
        <xdr:cNvSpPr>
          <a:spLocks noChangeAspect="1" noChangeArrowheads="1"/>
        </xdr:cNvSpPr>
      </xdr:nvSpPr>
      <xdr:spPr bwMode="auto">
        <a:xfrm>
          <a:off x="0" y="16764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343324</xdr:colOff>
      <xdr:row>1</xdr:row>
      <xdr:rowOff>98213</xdr:rowOff>
    </xdr:from>
    <xdr:to>
      <xdr:col>3</xdr:col>
      <xdr:colOff>362374</xdr:colOff>
      <xdr:row>8</xdr:row>
      <xdr:rowOff>124883</xdr:rowOff>
    </xdr:to>
    <xdr:pic>
      <xdr:nvPicPr>
        <xdr:cNvPr id="2" name="Image 2">
          <a:extLst>
            <a:ext uri="{FF2B5EF4-FFF2-40B4-BE49-F238E27FC236}">
              <a16:creationId xmlns:a16="http://schemas.microsoft.com/office/drawing/2014/main" id="{14202551-3A49-29FA-75C6-9551ACA407A8}"/>
            </a:ext>
            <a:ext uri="{147F2762-F138-4A5C-976F-8EAC2B608ADB}">
              <a16:predDERef xmlns:a16="http://schemas.microsoft.com/office/drawing/2014/main" pred="{A7631802-B996-467C-8588-8F71889E4997}"/>
            </a:ext>
          </a:extLst>
        </xdr:cNvPr>
        <xdr:cNvPicPr>
          <a:picLocks noChangeAspect="1"/>
        </xdr:cNvPicPr>
      </xdr:nvPicPr>
      <xdr:blipFill>
        <a:blip xmlns:r="http://schemas.openxmlformats.org/officeDocument/2006/relationships" r:embed="rId1"/>
        <a:stretch>
          <a:fillRect/>
        </a:stretch>
      </xdr:blipFill>
      <xdr:spPr>
        <a:xfrm>
          <a:off x="343324" y="267546"/>
          <a:ext cx="3190240" cy="1580515"/>
        </a:xfrm>
        <a:prstGeom prst="rect">
          <a:avLst/>
        </a:prstGeom>
      </xdr:spPr>
    </xdr:pic>
    <xdr:clientData/>
  </xdr:twoCellAnchor>
  <xdr:twoCellAnchor editAs="oneCell">
    <xdr:from>
      <xdr:col>7</xdr:col>
      <xdr:colOff>716639</xdr:colOff>
      <xdr:row>2</xdr:row>
      <xdr:rowOff>42333</xdr:rowOff>
    </xdr:from>
    <xdr:to>
      <xdr:col>9</xdr:col>
      <xdr:colOff>981135</xdr:colOff>
      <xdr:row>7</xdr:row>
      <xdr:rowOff>118533</xdr:rowOff>
    </xdr:to>
    <xdr:pic>
      <xdr:nvPicPr>
        <xdr:cNvPr id="4" name="Image 3">
          <a:extLst>
            <a:ext uri="{FF2B5EF4-FFF2-40B4-BE49-F238E27FC236}">
              <a16:creationId xmlns:a16="http://schemas.microsoft.com/office/drawing/2014/main" id="{69045B3F-7C90-4F20-BD2B-96C772BD0012}"/>
            </a:ext>
          </a:extLst>
        </xdr:cNvPr>
        <xdr:cNvPicPr>
          <a:picLocks noChangeAspect="1"/>
        </xdr:cNvPicPr>
      </xdr:nvPicPr>
      <xdr:blipFill>
        <a:blip xmlns:r="http://schemas.openxmlformats.org/officeDocument/2006/relationships" r:embed="rId2"/>
        <a:stretch>
          <a:fillRect/>
        </a:stretch>
      </xdr:blipFill>
      <xdr:spPr>
        <a:xfrm>
          <a:off x="8023372" y="381000"/>
          <a:ext cx="3532630" cy="1295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161925</xdr:colOff>
      <xdr:row>0</xdr:row>
      <xdr:rowOff>28575</xdr:rowOff>
    </xdr:from>
    <xdr:to>
      <xdr:col>1</xdr:col>
      <xdr:colOff>1773555</xdr:colOff>
      <xdr:row>0</xdr:row>
      <xdr:rowOff>1312545</xdr:rowOff>
    </xdr:to>
    <xdr:pic>
      <xdr:nvPicPr>
        <xdr:cNvPr id="4" name="Image 2">
          <a:extLst>
            <a:ext uri="{FF2B5EF4-FFF2-40B4-BE49-F238E27FC236}">
              <a16:creationId xmlns:a16="http://schemas.microsoft.com/office/drawing/2014/main" id="{56B342A9-EDB2-DE9F-FA03-82517DE95F6E}"/>
            </a:ext>
          </a:extLst>
        </xdr:cNvPr>
        <xdr:cNvPicPr>
          <a:picLocks noChangeAspect="1"/>
        </xdr:cNvPicPr>
      </xdr:nvPicPr>
      <xdr:blipFill>
        <a:blip xmlns:r="http://schemas.openxmlformats.org/officeDocument/2006/relationships" r:embed="rId1"/>
        <a:stretch>
          <a:fillRect/>
        </a:stretch>
      </xdr:blipFill>
      <xdr:spPr>
        <a:xfrm>
          <a:off x="161925" y="28575"/>
          <a:ext cx="2390775" cy="1285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533400</xdr:colOff>
      <xdr:row>0</xdr:row>
      <xdr:rowOff>723900</xdr:rowOff>
    </xdr:to>
    <xdr:pic>
      <xdr:nvPicPr>
        <xdr:cNvPr id="2" name="Image 2">
          <a:extLst>
            <a:ext uri="{FF2B5EF4-FFF2-40B4-BE49-F238E27FC236}">
              <a16:creationId xmlns:a16="http://schemas.microsoft.com/office/drawing/2014/main" id="{B79E9B19-07B6-E850-29DF-C6D5F968FB85}"/>
            </a:ext>
          </a:extLst>
        </xdr:cNvPr>
        <xdr:cNvPicPr>
          <a:picLocks noChangeAspect="1"/>
        </xdr:cNvPicPr>
      </xdr:nvPicPr>
      <xdr:blipFill>
        <a:blip xmlns:r="http://schemas.openxmlformats.org/officeDocument/2006/relationships" r:embed="rId1"/>
        <a:stretch>
          <a:fillRect/>
        </a:stretch>
      </xdr:blipFill>
      <xdr:spPr>
        <a:xfrm>
          <a:off x="0" y="0"/>
          <a:ext cx="1314450" cy="7239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893445</xdr:colOff>
      <xdr:row>0</xdr:row>
      <xdr:rowOff>933450</xdr:rowOff>
    </xdr:to>
    <xdr:pic>
      <xdr:nvPicPr>
        <xdr:cNvPr id="2" name="Image 2">
          <a:extLst>
            <a:ext uri="{FF2B5EF4-FFF2-40B4-BE49-F238E27FC236}">
              <a16:creationId xmlns:a16="http://schemas.microsoft.com/office/drawing/2014/main" id="{ED3317BC-DACF-C384-E3FF-9A81C9D66EA7}"/>
            </a:ext>
          </a:extLst>
        </xdr:cNvPr>
        <xdr:cNvPicPr>
          <a:picLocks noChangeAspect="1"/>
        </xdr:cNvPicPr>
      </xdr:nvPicPr>
      <xdr:blipFill>
        <a:blip xmlns:r="http://schemas.openxmlformats.org/officeDocument/2006/relationships" r:embed="rId1"/>
        <a:stretch>
          <a:fillRect/>
        </a:stretch>
      </xdr:blipFill>
      <xdr:spPr>
        <a:xfrm>
          <a:off x="0" y="0"/>
          <a:ext cx="1685925" cy="9334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10703</xdr:colOff>
      <xdr:row>0</xdr:row>
      <xdr:rowOff>0</xdr:rowOff>
    </xdr:from>
    <xdr:to>
      <xdr:col>2</xdr:col>
      <xdr:colOff>802669</xdr:colOff>
      <xdr:row>0</xdr:row>
      <xdr:rowOff>587537</xdr:rowOff>
    </xdr:to>
    <xdr:pic>
      <xdr:nvPicPr>
        <xdr:cNvPr id="3" name="Image 2">
          <a:extLst>
            <a:ext uri="{FF2B5EF4-FFF2-40B4-BE49-F238E27FC236}">
              <a16:creationId xmlns:a16="http://schemas.microsoft.com/office/drawing/2014/main" id="{9571A7DA-14F9-F268-01AB-8C2593CD289F}"/>
            </a:ext>
          </a:extLst>
        </xdr:cNvPr>
        <xdr:cNvPicPr>
          <a:picLocks noChangeAspect="1"/>
        </xdr:cNvPicPr>
      </xdr:nvPicPr>
      <xdr:blipFill>
        <a:blip xmlns:r="http://schemas.openxmlformats.org/officeDocument/2006/relationships" r:embed="rId1"/>
        <a:stretch>
          <a:fillRect/>
        </a:stretch>
      </xdr:blipFill>
      <xdr:spPr>
        <a:xfrm>
          <a:off x="288961" y="0"/>
          <a:ext cx="1070225" cy="5799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219075</xdr:colOff>
      <xdr:row>0</xdr:row>
      <xdr:rowOff>28575</xdr:rowOff>
    </xdr:from>
    <xdr:to>
      <xdr:col>2</xdr:col>
      <xdr:colOff>588645</xdr:colOff>
      <xdr:row>0</xdr:row>
      <xdr:rowOff>892493</xdr:rowOff>
    </xdr:to>
    <xdr:pic>
      <xdr:nvPicPr>
        <xdr:cNvPr id="4" name="Image 2">
          <a:extLst>
            <a:ext uri="{FF2B5EF4-FFF2-40B4-BE49-F238E27FC236}">
              <a16:creationId xmlns:a16="http://schemas.microsoft.com/office/drawing/2014/main" id="{F5888B79-3419-B5F4-CFBA-3AC27BF30914}"/>
            </a:ext>
          </a:extLst>
        </xdr:cNvPr>
        <xdr:cNvPicPr>
          <a:picLocks noChangeAspect="1"/>
        </xdr:cNvPicPr>
      </xdr:nvPicPr>
      <xdr:blipFill>
        <a:blip xmlns:r="http://schemas.openxmlformats.org/officeDocument/2006/relationships" r:embed="rId1"/>
        <a:stretch>
          <a:fillRect/>
        </a:stretch>
      </xdr:blipFill>
      <xdr:spPr>
        <a:xfrm>
          <a:off x="219075" y="28575"/>
          <a:ext cx="1590675" cy="8667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1464945</xdr:colOff>
      <xdr:row>1</xdr:row>
      <xdr:rowOff>133350</xdr:rowOff>
    </xdr:to>
    <xdr:pic>
      <xdr:nvPicPr>
        <xdr:cNvPr id="5" name="Image 2">
          <a:extLst>
            <a:ext uri="{FF2B5EF4-FFF2-40B4-BE49-F238E27FC236}">
              <a16:creationId xmlns:a16="http://schemas.microsoft.com/office/drawing/2014/main" id="{B9286AA3-2F28-48C5-76CC-0A4C286404DF}"/>
            </a:ext>
          </a:extLst>
        </xdr:cNvPr>
        <xdr:cNvPicPr>
          <a:picLocks noChangeAspect="1"/>
        </xdr:cNvPicPr>
      </xdr:nvPicPr>
      <xdr:blipFill>
        <a:blip xmlns:r="http://schemas.openxmlformats.org/officeDocument/2006/relationships" r:embed="rId1"/>
        <a:stretch>
          <a:fillRect/>
        </a:stretch>
      </xdr:blipFill>
      <xdr:spPr>
        <a:xfrm>
          <a:off x="0" y="0"/>
          <a:ext cx="1885950" cy="990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ON/RTE/RTE%20Lyon%20Consultation%20FM/3%20Livrables/nouveau/Copie%20de%20RTE-RAA-4001DS_LYON,CUIRASSIERS%203%20BIS-B-FOR-20150202-V0.1_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3%20-Commerce\33.Com%20AO%20et%20CONTRATS%20EXPLOITATION%20(dossiers%20partag&#233;s)\332.Com%20FM\10-16-JPB%20-AO%20FM%20La%20REDOUTE\ETUDES\AOFMLaRedoute_Etudecom_1603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JMPADOY\SITES\DLKJ\ENSP\prise%20en%20charge%20ENSP%20mis%20a%20jour_0710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DV"/>
      <sheetName val="config_export"/>
      <sheetName val="BDD_PAT"/>
      <sheetName val="Tablo de calcul"/>
      <sheetName val="BDD_EQT"/>
      <sheetName val="BDD_CONTRAT"/>
      <sheetName val="Fiche de visite précédente"/>
      <sheetName val="Fiche de visite à mettre à jour"/>
      <sheetName val="Travaux"/>
      <sheetName val="Points de contrôles"/>
      <sheetName val="CR"/>
      <sheetName val="PHOTOS"/>
      <sheetName val="Granularité inventaire"/>
      <sheetName val="PPA-NIVEAU OPERATION"/>
      <sheetName val="ICPE"/>
      <sheetName val="PPA INVEXPLOIT"/>
      <sheetName val="Feuil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Mode d'emploi"/>
      <sheetName val="Deb&amp;vtes"/>
      <sheetName val="S14 Option VE"/>
      <sheetName val="Som Bord"/>
      <sheetName val="Hrs perso"/>
      <sheetName val="Coûts horaires"/>
      <sheetName val="Charges pers"/>
      <sheetName val="Profils inter"/>
      <sheetName val="Charges exploit."/>
      <sheetName val="Prix conc"/>
      <sheetName val="Prix dém"/>
      <sheetName val="Taux Marge"/>
      <sheetName val="Charges dém"/>
      <sheetName val="Synt coûts"/>
      <sheetName val="Orga la Redoute "/>
      <sheetName val="Orga gen lot NPDC"/>
      <sheetName val="BD Taux Hor"/>
      <sheetName val="BD Coef et Ratios"/>
      <sheetName val="BD FOUR"/>
      <sheetName val="BD Second O"/>
      <sheetName val="BD Asc"/>
      <sheetName val="BD Portes"/>
      <sheetName val="BD Onduleur"/>
      <sheetName val="Maint poste HT"/>
      <sheetName val="BPU EUROFEU &amp; DESAUTEL"/>
      <sheetName val="GMAO Sam FM"/>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PV ISO"/>
      <sheetName val="Sommaire"/>
      <sheetName val="1. Préambule"/>
      <sheetName val="2.1 Etat des lieux"/>
      <sheetName val="3. PV de prise en charge"/>
      <sheetName val="sommaire ANNEXES"/>
      <sheetName val="ANNEXE (1)"/>
      <sheetName val="ANNEXE (2)"/>
      <sheetName val="ANNEXE (3)"/>
      <sheetName val="ANNEXE (4)"/>
      <sheetName val="ANNEXE (5)"/>
      <sheetName val="ANNEXE (6)"/>
      <sheetName val="ANNEXE (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POIGNAVENT" refreshedDate="44952.453652430559" createdVersion="8" refreshedVersion="8" minRefreshableVersion="3" recordCount="94" xr:uid="{B7F3B851-AAE0-487D-9EF8-E67AEB801A92}">
  <cacheSource type="worksheet">
    <worksheetSource ref="B118:M203" sheet="Détail nettoyage des locaux"/>
  </cacheSource>
  <cacheFields count="13">
    <cacheField name="ETAGE" numFmtId="0">
      <sharedItems containsMixedTypes="1" containsNumber="1" containsInteger="1" minValue="1" maxValue="7" count="11">
        <n v="7"/>
        <n v="6"/>
        <n v="5"/>
        <n v="4"/>
        <n v="3"/>
        <n v="2"/>
        <n v="1"/>
        <s v="TOUT"/>
        <s v="RDC BAS"/>
        <s v="RDC HAUT"/>
        <s v="SS"/>
      </sharedItems>
    </cacheField>
    <cacheField name="AILE" numFmtId="0">
      <sharedItems containsBlank="1" count="4">
        <s v="A"/>
        <s v="B"/>
        <s v="C"/>
        <m/>
      </sharedItems>
    </cacheField>
    <cacheField name="ENTITES" numFmtId="0">
      <sharedItems count="4">
        <s v="France Galop"/>
        <s v="Le Trot"/>
        <s v="SCI"/>
        <s v="PMU"/>
      </sharedItems>
    </cacheField>
    <cacheField name="DETAIL ZONE" numFmtId="0">
      <sharedItems/>
    </cacheField>
    <cacheField name="NATURE" numFmtId="0">
      <sharedItems count="1">
        <s v="SOL"/>
      </sharedItems>
    </cacheField>
    <cacheField name="TYPE" numFmtId="0">
      <sharedItems/>
    </cacheField>
    <cacheField name="PRECISION" numFmtId="0">
      <sharedItems containsBlank="1"/>
    </cacheField>
    <cacheField name="SURFACE EN M2" numFmtId="1">
      <sharedItems containsSemiMixedTypes="0" containsString="0" containsNumber="1" minValue="4" maxValue="1028"/>
    </cacheField>
    <cacheField name="REMARQUES OU COMPLEMENT D'INFORMATIONS" numFmtId="0">
      <sharedItems containsBlank="1"/>
    </cacheField>
    <cacheField name="Estimation temps de travail annuel _x000a_(h / an)" numFmtId="0">
      <sharedItems containsSemiMixedTypes="0" containsString="0" containsNumber="1" containsInteger="1" minValue="1" maxValue="94"/>
    </cacheField>
    <cacheField name="Ratio / M²" numFmtId="0">
      <sharedItems containsSemiMixedTypes="0" containsString="0" containsNumber="1" minValue="1.893939393939394E-3" maxValue="8.25"/>
    </cacheField>
    <cacheField name="Montant mensuel [€ HT/ mois]" numFmtId="0">
      <sharedItems containsSemiMixedTypes="0" containsString="0" containsNumber="1" containsInteger="1" minValue="1" maxValue="94"/>
    </cacheField>
    <cacheField name="Montant annuel _x000a_[€ HT/ an]" numFmtId="0">
      <sharedItems containsSemiMixedTypes="0" containsString="0" containsNumber="1" containsInteger="1" minValue="12" maxValue="1128"/>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homas POIGNAVENT" refreshedDate="44952.458700810188" createdVersion="8" refreshedVersion="8" minRefreshableVersion="3" recordCount="17" xr:uid="{EE94284A-C368-4BDE-8F74-0F3222906445}">
  <cacheSource type="worksheet">
    <worksheetSource ref="B159:M176" sheet="Détail nettoyage des locaux"/>
  </cacheSource>
  <cacheFields count="13">
    <cacheField name="ETAGE" numFmtId="0">
      <sharedItems containsMixedTypes="1" containsNumber="1" containsInteger="1" minValue="1" maxValue="7" count="9">
        <n v="7"/>
        <n v="6"/>
        <n v="5"/>
        <n v="4"/>
        <n v="3"/>
        <n v="2"/>
        <n v="1"/>
        <s v="RDC"/>
        <s v="TOUT"/>
      </sharedItems>
    </cacheField>
    <cacheField name="AILE" numFmtId="0">
      <sharedItems count="2">
        <s v="A"/>
        <s v="B"/>
      </sharedItems>
    </cacheField>
    <cacheField name="ENTITES" numFmtId="0">
      <sharedItems count="5">
        <s v="France Galop"/>
        <s v="Le Trot"/>
        <s v="France Galop / Le Trot"/>
        <s v="PMU"/>
        <s v="SCI"/>
      </sharedItems>
    </cacheField>
    <cacheField name="DETAIL ZONE" numFmtId="0">
      <sharedItems containsNonDate="0" containsString="0" containsBlank="1"/>
    </cacheField>
    <cacheField name="NATURE" numFmtId="0">
      <sharedItems count="3">
        <s v="CLOISONS VITREES"/>
        <s v="VITRERIE PIED D'IMMEUBLE"/>
        <s v="VITRERIE DE FACADE"/>
      </sharedItems>
    </cacheField>
    <cacheField name="TYPE" numFmtId="0">
      <sharedItems/>
    </cacheField>
    <cacheField name="PRECISION" numFmtId="0">
      <sharedItems/>
    </cacheField>
    <cacheField name="SURFACE EN M2" numFmtId="1">
      <sharedItems containsSemiMixedTypes="0" containsString="0" containsNumber="1" containsInteger="1" minValue="106" maxValue="8700"/>
    </cacheField>
    <cacheField name="REMARQUES OU COMPLEMENT D'INFORMATIONS" numFmtId="0">
      <sharedItems containsBlank="1"/>
    </cacheField>
    <cacheField name="Estimation temps de travail annuel (h / an)" numFmtId="0">
      <sharedItems containsSemiMixedTypes="0" containsString="0" containsNumber="1" containsInteger="1" minValue="64" maxValue="64"/>
    </cacheField>
    <cacheField name="Ratio / M²" numFmtId="0">
      <sharedItems containsSemiMixedTypes="0" containsString="0" containsNumber="1" minValue="7.3563218390804595E-3" maxValue="0.60377358490566035"/>
    </cacheField>
    <cacheField name="Montant mensuel [€ HT/ mois]" numFmtId="0">
      <sharedItems containsSemiMixedTypes="0" containsString="0" containsNumber="1" containsInteger="1" minValue="64" maxValue="64"/>
    </cacheField>
    <cacheField name="Montant annuel [€ HT/ an]" numFmtId="0">
      <sharedItems containsSemiMixedTypes="0" containsString="0" containsNumber="1" containsInteger="1" minValue="768" maxValue="76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4">
  <r>
    <x v="0"/>
    <x v="0"/>
    <x v="0"/>
    <s v="BUREAUX"/>
    <x v="0"/>
    <s v="Sol Moquette"/>
    <m/>
    <n v="528"/>
    <m/>
    <n v="1"/>
    <n v="1.893939393939394E-3"/>
    <n v="1"/>
    <n v="12"/>
  </r>
  <r>
    <x v="0"/>
    <x v="0"/>
    <x v="0"/>
    <s v="TISANERIE"/>
    <x v="0"/>
    <s v="Sol PVC"/>
    <m/>
    <n v="41"/>
    <m/>
    <n v="2"/>
    <n v="4.878048780487805E-2"/>
    <n v="2"/>
    <n v="24"/>
  </r>
  <r>
    <x v="0"/>
    <x v="0"/>
    <x v="0"/>
    <s v="SANITAIRES"/>
    <x v="0"/>
    <s v="Sol dur"/>
    <s v="Hors zone technique"/>
    <n v="44"/>
    <m/>
    <n v="3"/>
    <n v="6.8181818181818177E-2"/>
    <n v="3"/>
    <n v="36"/>
  </r>
  <r>
    <x v="0"/>
    <x v="0"/>
    <x v="0"/>
    <s v="LOGGIA TERRASSE"/>
    <x v="0"/>
    <s v="Sol Béton"/>
    <m/>
    <n v="10"/>
    <m/>
    <n v="4"/>
    <n v="0.4"/>
    <n v="4"/>
    <n v="48"/>
  </r>
  <r>
    <x v="0"/>
    <x v="1"/>
    <x v="1"/>
    <s v="BUREAUX"/>
    <x v="0"/>
    <s v="Sol Moquette"/>
    <m/>
    <n v="500"/>
    <m/>
    <n v="5"/>
    <n v="0.01"/>
    <n v="5"/>
    <n v="60"/>
  </r>
  <r>
    <x v="0"/>
    <x v="1"/>
    <x v="1"/>
    <s v="TISANERIE"/>
    <x v="0"/>
    <s v="Sol PVC"/>
    <m/>
    <n v="35"/>
    <m/>
    <n v="6"/>
    <n v="0.17142857142857143"/>
    <n v="6"/>
    <n v="72"/>
  </r>
  <r>
    <x v="0"/>
    <x v="1"/>
    <x v="1"/>
    <s v="SANITAIRES"/>
    <x v="0"/>
    <s v="Sol dur"/>
    <s v="Hors zone technique"/>
    <n v="35"/>
    <m/>
    <n v="7"/>
    <n v="0.2"/>
    <n v="7"/>
    <n v="84"/>
  </r>
  <r>
    <x v="0"/>
    <x v="2"/>
    <x v="0"/>
    <s v="SALLE REUNION"/>
    <x v="0"/>
    <s v="Sol Moquette"/>
    <m/>
    <n v="17"/>
    <m/>
    <n v="8"/>
    <n v="0.47058823529411764"/>
    <n v="8"/>
    <n v="96"/>
  </r>
  <r>
    <x v="0"/>
    <x v="2"/>
    <x v="1"/>
    <s v="SALLE REUNION"/>
    <x v="0"/>
    <s v="Sol Moquette"/>
    <m/>
    <n v="17"/>
    <m/>
    <n v="9"/>
    <n v="0.52941176470588236"/>
    <n v="9"/>
    <n v="108"/>
  </r>
  <r>
    <x v="0"/>
    <x v="0"/>
    <x v="2"/>
    <s v="PALIER"/>
    <x v="0"/>
    <s v="Sol PVC"/>
    <s v="Hors marches escaliers"/>
    <n v="22"/>
    <m/>
    <n v="10"/>
    <n v="0.45454545454545453"/>
    <n v="10"/>
    <n v="120"/>
  </r>
  <r>
    <x v="0"/>
    <x v="1"/>
    <x v="2"/>
    <s v="PALIER"/>
    <x v="0"/>
    <s v="Sol PVC"/>
    <s v="Hors marches escaliers"/>
    <n v="27"/>
    <m/>
    <n v="11"/>
    <n v="0.40740740740740738"/>
    <n v="11"/>
    <n v="132"/>
  </r>
  <r>
    <x v="0"/>
    <x v="2"/>
    <x v="2"/>
    <s v="PALIER"/>
    <x v="0"/>
    <s v="Sol dur"/>
    <s v="Dont palier ascenseur et escalier Hors marches escaliers"/>
    <n v="55"/>
    <m/>
    <n v="12"/>
    <n v="0.21818181818181817"/>
    <n v="12"/>
    <n v="144"/>
  </r>
  <r>
    <x v="1"/>
    <x v="0"/>
    <x v="0"/>
    <s v="BUREAUX"/>
    <x v="0"/>
    <s v="Sol Moquette"/>
    <m/>
    <n v="532"/>
    <m/>
    <n v="13"/>
    <n v="2.4436090225563908E-2"/>
    <n v="13"/>
    <n v="156"/>
  </r>
  <r>
    <x v="1"/>
    <x v="0"/>
    <x v="0"/>
    <s v="TISANERIE"/>
    <x v="0"/>
    <s v="Sol PVC"/>
    <m/>
    <n v="34"/>
    <m/>
    <n v="14"/>
    <n v="0.41176470588235292"/>
    <n v="14"/>
    <n v="168"/>
  </r>
  <r>
    <x v="1"/>
    <x v="0"/>
    <x v="0"/>
    <s v="SANITAIRES"/>
    <x v="0"/>
    <s v="Sol dur"/>
    <s v="Hors zone technique"/>
    <n v="44"/>
    <m/>
    <n v="15"/>
    <n v="0.34090909090909088"/>
    <n v="15"/>
    <n v="180"/>
  </r>
  <r>
    <x v="1"/>
    <x v="0"/>
    <x v="0"/>
    <s v="LOGGIA TERRASSE"/>
    <x v="0"/>
    <s v="Sol Béton"/>
    <m/>
    <n v="10"/>
    <m/>
    <n v="16"/>
    <n v="1.6"/>
    <n v="16"/>
    <n v="192"/>
  </r>
  <r>
    <x v="1"/>
    <x v="1"/>
    <x v="0"/>
    <s v="BUREAUX"/>
    <x v="0"/>
    <s v="Sol Moquette"/>
    <m/>
    <n v="262"/>
    <m/>
    <n v="17"/>
    <n v="6.4885496183206104E-2"/>
    <n v="17"/>
    <n v="204"/>
  </r>
  <r>
    <x v="1"/>
    <x v="1"/>
    <x v="0"/>
    <s v="TISANERIE"/>
    <x v="0"/>
    <s v="Sol PVC"/>
    <m/>
    <n v="5.5"/>
    <m/>
    <n v="18"/>
    <n v="3.2727272727272729"/>
    <n v="18"/>
    <n v="216"/>
  </r>
  <r>
    <x v="1"/>
    <x v="1"/>
    <x v="0"/>
    <s v="SANITAIRES"/>
    <x v="0"/>
    <s v="Sol dur"/>
    <s v="Hors zone technique"/>
    <n v="18"/>
    <m/>
    <n v="19"/>
    <n v="1.0555555555555556"/>
    <n v="19"/>
    <n v="228"/>
  </r>
  <r>
    <x v="1"/>
    <x v="2"/>
    <x v="0"/>
    <s v="CAFE / KITCHENETTE"/>
    <x v="0"/>
    <s v="Sol PVC"/>
    <m/>
    <n v="17"/>
    <m/>
    <n v="20"/>
    <n v="1.1764705882352942"/>
    <n v="20"/>
    <n v="240"/>
  </r>
  <r>
    <x v="1"/>
    <x v="1"/>
    <x v="1"/>
    <s v="BUREAUX"/>
    <x v="0"/>
    <s v="Sol Moquette"/>
    <m/>
    <n v="262"/>
    <m/>
    <n v="21"/>
    <n v="8.0152671755725186E-2"/>
    <n v="21"/>
    <n v="252"/>
  </r>
  <r>
    <x v="1"/>
    <x v="1"/>
    <x v="1"/>
    <s v="TISANERIE"/>
    <x v="0"/>
    <s v="Sol PVC"/>
    <m/>
    <n v="5.5"/>
    <m/>
    <n v="22"/>
    <n v="4"/>
    <n v="22"/>
    <n v="264"/>
  </r>
  <r>
    <x v="1"/>
    <x v="1"/>
    <x v="1"/>
    <s v="SANITAIRES"/>
    <x v="0"/>
    <s v="Sol dur"/>
    <s v="Hors zone technique"/>
    <n v="18"/>
    <m/>
    <n v="23"/>
    <n v="1.2777777777777777"/>
    <n v="23"/>
    <n v="276"/>
  </r>
  <r>
    <x v="1"/>
    <x v="2"/>
    <x v="1"/>
    <s v="CAFE / KITCHENETTE"/>
    <x v="0"/>
    <s v="Sol PVC"/>
    <m/>
    <n v="17"/>
    <m/>
    <n v="24"/>
    <n v="1.411764705882353"/>
    <n v="24"/>
    <n v="288"/>
  </r>
  <r>
    <x v="1"/>
    <x v="0"/>
    <x v="2"/>
    <s v="PALIER"/>
    <x v="0"/>
    <s v="Sol PVC"/>
    <s v="Hors marches escaliers"/>
    <n v="22"/>
    <m/>
    <n v="25"/>
    <n v="1.1363636363636365"/>
    <n v="25"/>
    <n v="300"/>
  </r>
  <r>
    <x v="1"/>
    <x v="1"/>
    <x v="2"/>
    <s v="PALIER"/>
    <x v="0"/>
    <s v="Sol PVC"/>
    <s v="Hors marches escaliers"/>
    <n v="27"/>
    <m/>
    <n v="26"/>
    <n v="0.96296296296296291"/>
    <n v="26"/>
    <n v="312"/>
  </r>
  <r>
    <x v="1"/>
    <x v="2"/>
    <x v="2"/>
    <s v="PALIER"/>
    <x v="0"/>
    <s v="Sol dur"/>
    <s v="Dont palier ascenseur et escalier Hors marches escaliers"/>
    <n v="55"/>
    <m/>
    <n v="27"/>
    <n v="0.49090909090909091"/>
    <n v="27"/>
    <n v="324"/>
  </r>
  <r>
    <x v="2"/>
    <x v="0"/>
    <x v="3"/>
    <s v="BUREAUX"/>
    <x v="0"/>
    <s v="Sol Moquette"/>
    <m/>
    <n v="546"/>
    <m/>
    <n v="28"/>
    <n v="5.128205128205128E-2"/>
    <n v="28"/>
    <n v="336"/>
  </r>
  <r>
    <x v="2"/>
    <x v="0"/>
    <x v="3"/>
    <s v="TISANERIE"/>
    <x v="0"/>
    <s v="Sol PVC"/>
    <m/>
    <n v="18"/>
    <m/>
    <n v="29"/>
    <n v="1.6111111111111112"/>
    <n v="29"/>
    <n v="348"/>
  </r>
  <r>
    <x v="2"/>
    <x v="0"/>
    <x v="3"/>
    <s v="SANITAIRES"/>
    <x v="0"/>
    <s v="Sol dur"/>
    <s v="Hors zone technique"/>
    <n v="44"/>
    <m/>
    <n v="30"/>
    <n v="0.68181818181818177"/>
    <n v="30"/>
    <n v="360"/>
  </r>
  <r>
    <x v="2"/>
    <x v="0"/>
    <x v="3"/>
    <s v="LOGGIA TERRASSE"/>
    <x v="0"/>
    <s v="Sol Béton"/>
    <m/>
    <n v="10"/>
    <m/>
    <n v="31"/>
    <n v="3.1"/>
    <n v="31"/>
    <n v="372"/>
  </r>
  <r>
    <x v="2"/>
    <x v="1"/>
    <x v="2"/>
    <s v="SALLE DU CONSEIL + CIRCULATION"/>
    <x v="0"/>
    <s v="Sol Moquette"/>
    <m/>
    <n v="92"/>
    <m/>
    <n v="32"/>
    <n v="0.34782608695652173"/>
    <n v="32"/>
    <n v="384"/>
  </r>
  <r>
    <x v="2"/>
    <x v="1"/>
    <x v="2"/>
    <s v="SANITAIRE SALLE DU CONSEIL"/>
    <x v="0"/>
    <s v="Sol dur"/>
    <m/>
    <n v="4"/>
    <m/>
    <n v="33"/>
    <n v="8.25"/>
    <n v="33"/>
    <n v="396"/>
  </r>
  <r>
    <x v="2"/>
    <x v="1"/>
    <x v="3"/>
    <s v="BUREAUX"/>
    <x v="0"/>
    <s v="Sol Moquette"/>
    <m/>
    <n v="508"/>
    <m/>
    <n v="34"/>
    <n v="6.6929133858267723E-2"/>
    <n v="34"/>
    <n v="408"/>
  </r>
  <r>
    <x v="2"/>
    <x v="1"/>
    <x v="3"/>
    <s v="TISANERIE"/>
    <x v="0"/>
    <s v="Sol PVC"/>
    <m/>
    <n v="18"/>
    <m/>
    <n v="35"/>
    <n v="1.9444444444444444"/>
    <n v="35"/>
    <n v="420"/>
  </r>
  <r>
    <x v="2"/>
    <x v="1"/>
    <x v="3"/>
    <s v="SANITAIRES"/>
    <x v="0"/>
    <s v="Sol dur"/>
    <s v="Hors zone technique"/>
    <n v="44"/>
    <m/>
    <n v="36"/>
    <n v="0.81818181818181823"/>
    <n v="36"/>
    <n v="432"/>
  </r>
  <r>
    <x v="2"/>
    <x v="2"/>
    <x v="3"/>
    <s v="SALLE REUNION "/>
    <x v="0"/>
    <s v="Sol Moquette"/>
    <m/>
    <n v="35"/>
    <m/>
    <n v="37"/>
    <n v="1.0571428571428572"/>
    <n v="37"/>
    <n v="444"/>
  </r>
  <r>
    <x v="2"/>
    <x v="0"/>
    <x v="2"/>
    <s v="PALIER"/>
    <x v="0"/>
    <s v="Sol PVC"/>
    <s v="Hors marches escaliers"/>
    <n v="22"/>
    <m/>
    <n v="38"/>
    <n v="1.7272727272727273"/>
    <n v="38"/>
    <n v="456"/>
  </r>
  <r>
    <x v="2"/>
    <x v="1"/>
    <x v="2"/>
    <s v="PALIER"/>
    <x v="0"/>
    <s v="Sol PVC"/>
    <s v="Hors marches escaliers"/>
    <n v="27"/>
    <m/>
    <n v="39"/>
    <n v="1.4444444444444444"/>
    <n v="39"/>
    <n v="468"/>
  </r>
  <r>
    <x v="2"/>
    <x v="2"/>
    <x v="2"/>
    <s v="PALIER"/>
    <x v="0"/>
    <s v="Sol dur"/>
    <s v="Dont palier ascenseur et escalier Hors marches escaliers"/>
    <n v="55"/>
    <m/>
    <n v="40"/>
    <n v="0.72727272727272729"/>
    <n v="40"/>
    <n v="480"/>
  </r>
  <r>
    <x v="3"/>
    <x v="0"/>
    <x v="3"/>
    <s v="BUREAUX"/>
    <x v="0"/>
    <s v="Sol Moquette"/>
    <m/>
    <n v="565"/>
    <m/>
    <n v="41"/>
    <n v="7.2566371681415928E-2"/>
    <n v="41"/>
    <n v="492"/>
  </r>
  <r>
    <x v="3"/>
    <x v="0"/>
    <x v="3"/>
    <s v="TISANERIE"/>
    <x v="0"/>
    <s v="Sol PVC"/>
    <m/>
    <n v="18"/>
    <m/>
    <n v="42"/>
    <n v="2.3333333333333335"/>
    <n v="42"/>
    <n v="504"/>
  </r>
  <r>
    <x v="3"/>
    <x v="0"/>
    <x v="3"/>
    <s v="SANITAIRES"/>
    <x v="0"/>
    <s v="Sol dur"/>
    <s v="Hors zone technique"/>
    <n v="44"/>
    <m/>
    <n v="43"/>
    <n v="0.97727272727272729"/>
    <n v="43"/>
    <n v="516"/>
  </r>
  <r>
    <x v="3"/>
    <x v="1"/>
    <x v="3"/>
    <s v="BUREAUX"/>
    <x v="0"/>
    <s v="Sol Moquette"/>
    <m/>
    <n v="503"/>
    <m/>
    <n v="44"/>
    <n v="8.74751491053678E-2"/>
    <n v="44"/>
    <n v="528"/>
  </r>
  <r>
    <x v="3"/>
    <x v="1"/>
    <x v="3"/>
    <s v="TISANERIE"/>
    <x v="0"/>
    <s v="Sol PVC"/>
    <m/>
    <n v="18"/>
    <m/>
    <n v="45"/>
    <n v="2.5"/>
    <n v="45"/>
    <n v="540"/>
  </r>
  <r>
    <x v="3"/>
    <x v="1"/>
    <x v="3"/>
    <s v="SANITAIRES"/>
    <x v="0"/>
    <s v="Sol dur"/>
    <s v="Hors zone technique"/>
    <n v="44"/>
    <m/>
    <n v="46"/>
    <n v="1.0454545454545454"/>
    <n v="46"/>
    <n v="552"/>
  </r>
  <r>
    <x v="3"/>
    <x v="1"/>
    <x v="3"/>
    <s v="LOGGIA TERRASSE"/>
    <x v="0"/>
    <s v="Sol Béton"/>
    <m/>
    <n v="10"/>
    <m/>
    <n v="47"/>
    <n v="4.7"/>
    <n v="47"/>
    <n v="564"/>
  </r>
  <r>
    <x v="3"/>
    <x v="2"/>
    <x v="3"/>
    <s v="SALLE REUNION"/>
    <x v="0"/>
    <s v="Sol Moquette"/>
    <m/>
    <n v="35"/>
    <m/>
    <n v="48"/>
    <n v="1.3714285714285714"/>
    <n v="48"/>
    <n v="576"/>
  </r>
  <r>
    <x v="3"/>
    <x v="0"/>
    <x v="2"/>
    <s v="PALIER"/>
    <x v="0"/>
    <s v="Sol PVC"/>
    <s v="Hors marches escaliers"/>
    <n v="22"/>
    <m/>
    <n v="49"/>
    <n v="2.2272727272727271"/>
    <n v="49"/>
    <n v="588"/>
  </r>
  <r>
    <x v="3"/>
    <x v="1"/>
    <x v="2"/>
    <s v="PALIER"/>
    <x v="0"/>
    <s v="Sol PVC"/>
    <s v="Hors marches escaliers"/>
    <n v="27"/>
    <m/>
    <n v="50"/>
    <n v="1.8518518518518519"/>
    <n v="50"/>
    <n v="600"/>
  </r>
  <r>
    <x v="3"/>
    <x v="2"/>
    <x v="2"/>
    <s v="PALIER"/>
    <x v="0"/>
    <s v="Sol dur"/>
    <s v="Dont palier ascenseur et escalier Hors marches escaliers"/>
    <n v="55"/>
    <m/>
    <n v="51"/>
    <n v="0.92727272727272725"/>
    <n v="51"/>
    <n v="612"/>
  </r>
  <r>
    <x v="4"/>
    <x v="0"/>
    <x v="3"/>
    <s v="BUREAUX"/>
    <x v="0"/>
    <s v="Sol Moquette"/>
    <m/>
    <n v="564"/>
    <m/>
    <n v="52"/>
    <n v="9.2198581560283682E-2"/>
    <n v="52"/>
    <n v="624"/>
  </r>
  <r>
    <x v="4"/>
    <x v="0"/>
    <x v="3"/>
    <s v="TISANERIE"/>
    <x v="0"/>
    <s v="Sol PVC"/>
    <m/>
    <n v="15"/>
    <m/>
    <n v="53"/>
    <n v="3.5333333333333332"/>
    <n v="53"/>
    <n v="636"/>
  </r>
  <r>
    <x v="4"/>
    <x v="0"/>
    <x v="3"/>
    <s v="SANITAIRES"/>
    <x v="0"/>
    <s v="Sol dur"/>
    <s v="Hors zone technique"/>
    <n v="44"/>
    <m/>
    <n v="54"/>
    <n v="1.2272727272727273"/>
    <n v="54"/>
    <n v="648"/>
  </r>
  <r>
    <x v="4"/>
    <x v="1"/>
    <x v="3"/>
    <s v="BUREAUX"/>
    <x v="0"/>
    <s v="Sol Moquette"/>
    <m/>
    <n v="501"/>
    <m/>
    <n v="55"/>
    <n v="0.10978043912175649"/>
    <n v="55"/>
    <n v="660"/>
  </r>
  <r>
    <x v="4"/>
    <x v="1"/>
    <x v="3"/>
    <s v="TISANERIE"/>
    <x v="0"/>
    <s v="Sol PVC"/>
    <m/>
    <n v="17"/>
    <m/>
    <n v="56"/>
    <n v="3.2941176470588234"/>
    <n v="56"/>
    <n v="672"/>
  </r>
  <r>
    <x v="4"/>
    <x v="1"/>
    <x v="3"/>
    <s v="SANITAIRES"/>
    <x v="0"/>
    <s v="Sol dur"/>
    <s v="Hors zone technique"/>
    <n v="44"/>
    <m/>
    <n v="57"/>
    <n v="1.2954545454545454"/>
    <n v="57"/>
    <n v="684"/>
  </r>
  <r>
    <x v="4"/>
    <x v="1"/>
    <x v="3"/>
    <s v="LOGGIA TERRASSE"/>
    <x v="0"/>
    <s v="Sol Béton"/>
    <m/>
    <n v="10"/>
    <m/>
    <n v="58"/>
    <n v="5.8"/>
    <n v="58"/>
    <n v="696"/>
  </r>
  <r>
    <x v="4"/>
    <x v="2"/>
    <x v="3"/>
    <s v="SALLE REUNION"/>
    <x v="0"/>
    <s v="Sol Moquette"/>
    <m/>
    <n v="35"/>
    <m/>
    <n v="59"/>
    <n v="1.6857142857142857"/>
    <n v="59"/>
    <n v="708"/>
  </r>
  <r>
    <x v="4"/>
    <x v="0"/>
    <x v="2"/>
    <s v="PALIER"/>
    <x v="0"/>
    <s v="Sol PVC"/>
    <s v="Hors marches escaliers"/>
    <n v="22"/>
    <m/>
    <n v="60"/>
    <n v="2.7272727272727271"/>
    <n v="60"/>
    <n v="720"/>
  </r>
  <r>
    <x v="4"/>
    <x v="1"/>
    <x v="2"/>
    <s v="PALIER"/>
    <x v="0"/>
    <s v="Sol PVC"/>
    <s v="Hors marches escaliers"/>
    <n v="27"/>
    <m/>
    <n v="61"/>
    <n v="2.2592592592592591"/>
    <n v="61"/>
    <n v="732"/>
  </r>
  <r>
    <x v="4"/>
    <x v="2"/>
    <x v="2"/>
    <s v="PALIER"/>
    <x v="0"/>
    <s v="Sol dur"/>
    <s v="Dont palier ascenseur et escalier Hors marches escaliers"/>
    <n v="55"/>
    <m/>
    <n v="62"/>
    <n v="1.1272727272727272"/>
    <n v="62"/>
    <n v="744"/>
  </r>
  <r>
    <x v="5"/>
    <x v="0"/>
    <x v="3"/>
    <s v="BUREAUX"/>
    <x v="0"/>
    <s v="Sol Moquette"/>
    <m/>
    <n v="565"/>
    <m/>
    <n v="63"/>
    <n v="0.11150442477876106"/>
    <n v="63"/>
    <n v="756"/>
  </r>
  <r>
    <x v="5"/>
    <x v="0"/>
    <x v="3"/>
    <s v="TISANERIE"/>
    <x v="0"/>
    <s v="Sol PVC"/>
    <m/>
    <n v="17"/>
    <m/>
    <n v="64"/>
    <n v="3.7647058823529411"/>
    <n v="64"/>
    <n v="768"/>
  </r>
  <r>
    <x v="5"/>
    <x v="0"/>
    <x v="3"/>
    <s v="SANITAIRES"/>
    <x v="0"/>
    <s v="Sol dur"/>
    <s v="Hors zone technique"/>
    <n v="44"/>
    <m/>
    <n v="65"/>
    <n v="1.4772727272727273"/>
    <n v="65"/>
    <n v="780"/>
  </r>
  <r>
    <x v="5"/>
    <x v="1"/>
    <x v="3"/>
    <s v="BUREAUX"/>
    <x v="0"/>
    <s v="Sol Moquette"/>
    <m/>
    <n v="501"/>
    <m/>
    <n v="66"/>
    <n v="0.1317365269461078"/>
    <n v="66"/>
    <n v="792"/>
  </r>
  <r>
    <x v="5"/>
    <x v="1"/>
    <x v="3"/>
    <s v="TISANERIE"/>
    <x v="0"/>
    <s v="Sol PVC"/>
    <m/>
    <n v="17"/>
    <m/>
    <n v="67"/>
    <n v="3.9411764705882355"/>
    <n v="67"/>
    <n v="804"/>
  </r>
  <r>
    <x v="5"/>
    <x v="1"/>
    <x v="3"/>
    <s v="SANITAIRES"/>
    <x v="0"/>
    <s v="Sol dur"/>
    <s v="Hors zone technique"/>
    <n v="44"/>
    <m/>
    <n v="68"/>
    <n v="1.5454545454545454"/>
    <n v="68"/>
    <n v="816"/>
  </r>
  <r>
    <x v="5"/>
    <x v="1"/>
    <x v="3"/>
    <s v="LOGGIA TERRASSE"/>
    <x v="0"/>
    <s v="Sol Béton"/>
    <m/>
    <n v="10"/>
    <m/>
    <n v="69"/>
    <n v="6.9"/>
    <n v="69"/>
    <n v="828"/>
  </r>
  <r>
    <x v="5"/>
    <x v="2"/>
    <x v="3"/>
    <s v="BUREAU"/>
    <x v="0"/>
    <s v="Sol Moquette"/>
    <m/>
    <n v="35"/>
    <m/>
    <n v="70"/>
    <n v="2"/>
    <n v="70"/>
    <n v="840"/>
  </r>
  <r>
    <x v="5"/>
    <x v="0"/>
    <x v="2"/>
    <s v="PALIER"/>
    <x v="0"/>
    <s v="Sol PVC"/>
    <s v="Hors marches escaliers"/>
    <n v="22"/>
    <m/>
    <n v="71"/>
    <n v="3.2272727272727271"/>
    <n v="71"/>
    <n v="852"/>
  </r>
  <r>
    <x v="5"/>
    <x v="1"/>
    <x v="2"/>
    <s v="PALIER"/>
    <x v="0"/>
    <s v="Sol PVC"/>
    <s v="Hors marches escaliers"/>
    <n v="27"/>
    <m/>
    <n v="72"/>
    <n v="2.6666666666666665"/>
    <n v="72"/>
    <n v="864"/>
  </r>
  <r>
    <x v="5"/>
    <x v="2"/>
    <x v="2"/>
    <s v="PALIER"/>
    <x v="0"/>
    <s v="Sol dur"/>
    <s v="Dont palier ascenseur et escalier Hors marches escaliers"/>
    <n v="55"/>
    <m/>
    <n v="73"/>
    <n v="1.3272727272727274"/>
    <n v="73"/>
    <n v="876"/>
  </r>
  <r>
    <x v="6"/>
    <x v="0"/>
    <x v="2"/>
    <s v="DOUCHE SOIN Compris circulation"/>
    <x v="0"/>
    <s v="Sol PVC"/>
    <m/>
    <n v="59"/>
    <s v="DOUCHE + SOIN"/>
    <n v="74"/>
    <n v="1.2542372881355932"/>
    <n v="74"/>
    <n v="888"/>
  </r>
  <r>
    <x v="6"/>
    <x v="0"/>
    <x v="3"/>
    <s v="BUREAUX"/>
    <x v="0"/>
    <s v="Sol Moquette"/>
    <m/>
    <n v="392"/>
    <m/>
    <n v="75"/>
    <n v="0.19132653061224489"/>
    <n v="75"/>
    <n v="900"/>
  </r>
  <r>
    <x v="6"/>
    <x v="0"/>
    <x v="3"/>
    <s v="TISANERIE"/>
    <x v="0"/>
    <s v="Sol PVC"/>
    <m/>
    <n v="77"/>
    <m/>
    <n v="76"/>
    <n v="0.98701298701298701"/>
    <n v="76"/>
    <n v="912"/>
  </r>
  <r>
    <x v="6"/>
    <x v="0"/>
    <x v="3"/>
    <s v="SANITAIRES"/>
    <x v="0"/>
    <s v="Sol dur"/>
    <s v="Hors zone technique"/>
    <n v="44"/>
    <m/>
    <n v="77"/>
    <n v="1.75"/>
    <n v="77"/>
    <n v="924"/>
  </r>
  <r>
    <x v="6"/>
    <x v="1"/>
    <x v="2"/>
    <s v="BUREAUX"/>
    <x v="0"/>
    <s v="Sol Moquette"/>
    <m/>
    <n v="460"/>
    <m/>
    <n v="78"/>
    <n v="0.16956521739130434"/>
    <n v="78"/>
    <n v="936"/>
  </r>
  <r>
    <x v="6"/>
    <x v="1"/>
    <x v="2"/>
    <s v="TISANERIE"/>
    <x v="0"/>
    <s v="Sol PVC"/>
    <m/>
    <n v="35"/>
    <m/>
    <n v="79"/>
    <n v="2.2571428571428571"/>
    <n v="79"/>
    <n v="948"/>
  </r>
  <r>
    <x v="6"/>
    <x v="1"/>
    <x v="2"/>
    <s v="SANITAIRES"/>
    <x v="0"/>
    <s v="Sol dur"/>
    <s v="Hors zone technique"/>
    <n v="44"/>
    <m/>
    <n v="80"/>
    <n v="1.8181818181818181"/>
    <n v="80"/>
    <n v="960"/>
  </r>
  <r>
    <x v="6"/>
    <x v="2"/>
    <x v="2"/>
    <s v="SALLE REUNION"/>
    <x v="0"/>
    <s v="Sol Moquette"/>
    <m/>
    <n v="34"/>
    <m/>
    <n v="81"/>
    <n v="2.3823529411764706"/>
    <n v="81"/>
    <n v="972"/>
  </r>
  <r>
    <x v="6"/>
    <x v="0"/>
    <x v="2"/>
    <s v="PALIER"/>
    <x v="0"/>
    <s v="Sol PVC"/>
    <s v="Hors marches escaliers"/>
    <n v="22"/>
    <m/>
    <n v="82"/>
    <n v="3.7272727272727271"/>
    <n v="82"/>
    <n v="984"/>
  </r>
  <r>
    <x v="6"/>
    <x v="1"/>
    <x v="2"/>
    <s v="PALIER"/>
    <x v="0"/>
    <s v="Sol PVC"/>
    <s v="Hors marches escaliers"/>
    <n v="27"/>
    <m/>
    <n v="83"/>
    <n v="3.074074074074074"/>
    <n v="83"/>
    <n v="996"/>
  </r>
  <r>
    <x v="6"/>
    <x v="2"/>
    <x v="2"/>
    <s v="PALIER"/>
    <x v="0"/>
    <s v="Sol dur"/>
    <s v="Dont palier ascenseur et escalier Hors marches escaliers"/>
    <n v="55"/>
    <m/>
    <n v="84"/>
    <n v="1.5272727272727273"/>
    <n v="84"/>
    <n v="1008"/>
  </r>
  <r>
    <x v="7"/>
    <x v="3"/>
    <x v="2"/>
    <s v="ESCALIER CENTRAL"/>
    <x v="0"/>
    <s v="Bois"/>
    <m/>
    <n v="200"/>
    <m/>
    <n v="85"/>
    <n v="0.42499999999999999"/>
    <n v="85"/>
    <n v="1020"/>
  </r>
  <r>
    <x v="7"/>
    <x v="3"/>
    <x v="2"/>
    <s v="ESCALIERS SECOURS"/>
    <x v="0"/>
    <s v="Sol dur"/>
    <m/>
    <n v="400"/>
    <m/>
    <n v="86"/>
    <n v="0.215"/>
    <n v="86"/>
    <n v="1032"/>
  </r>
  <r>
    <x v="8"/>
    <x v="3"/>
    <x v="2"/>
    <s v="CLUB "/>
    <x v="0"/>
    <s v="Sol PVC"/>
    <s v="DONT CUISINE ET VESTIAIRES"/>
    <n v="439"/>
    <m/>
    <n v="87"/>
    <n v="0.19817767653758542"/>
    <n v="87"/>
    <n v="1044"/>
  </r>
  <r>
    <x v="8"/>
    <x v="3"/>
    <x v="2"/>
    <s v="ACCUEIL"/>
    <x v="0"/>
    <s v="Sol dur"/>
    <m/>
    <n v="194"/>
    <m/>
    <n v="88"/>
    <n v="0.45360824742268041"/>
    <n v="88"/>
    <n v="1056"/>
  </r>
  <r>
    <x v="8"/>
    <x v="3"/>
    <x v="2"/>
    <s v="PALIER"/>
    <x v="0"/>
    <s v="PVC"/>
    <m/>
    <n v="53"/>
    <m/>
    <n v="89"/>
    <n v="1.679245283018868"/>
    <n v="89"/>
    <n v="1068"/>
  </r>
  <r>
    <x v="8"/>
    <x v="3"/>
    <x v="2"/>
    <s v="SANITAIRES"/>
    <x v="0"/>
    <s v="Sol dur"/>
    <m/>
    <n v="23"/>
    <m/>
    <n v="90"/>
    <n v="3.9130434782608696"/>
    <n v="90"/>
    <n v="1080"/>
  </r>
  <r>
    <x v="8"/>
    <x v="3"/>
    <x v="2"/>
    <s v="PCS"/>
    <x v="0"/>
    <s v="Plancher technique"/>
    <m/>
    <n v="57"/>
    <m/>
    <n v="91"/>
    <n v="1.5964912280701755"/>
    <n v="91"/>
    <n v="1092"/>
  </r>
  <r>
    <x v="9"/>
    <x v="3"/>
    <x v="2"/>
    <s v="ESPACE REPAS"/>
    <x v="0"/>
    <s v="PVC"/>
    <m/>
    <n v="188"/>
    <m/>
    <n v="92"/>
    <n v="0.48936170212765956"/>
    <n v="92"/>
    <n v="1104"/>
  </r>
  <r>
    <x v="9"/>
    <x v="3"/>
    <x v="2"/>
    <s v="PALIER"/>
    <x v="0"/>
    <s v="PVC"/>
    <m/>
    <n v="50"/>
    <m/>
    <n v="93"/>
    <n v="1.86"/>
    <n v="93"/>
    <n v="1116"/>
  </r>
  <r>
    <x v="10"/>
    <x v="3"/>
    <x v="2"/>
    <s v="PARKING"/>
    <x v="0"/>
    <s v="Peinture"/>
    <m/>
    <n v="1028"/>
    <m/>
    <n v="94"/>
    <n v="9.1439688715953302E-2"/>
    <n v="94"/>
    <n v="1128"/>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
  <r>
    <x v="0"/>
    <x v="0"/>
    <x v="0"/>
    <m/>
    <x v="0"/>
    <s v="Cloisons vitrées amovibles "/>
    <s v="Surface dévellopée sur 2 faces"/>
    <n v="246"/>
    <m/>
    <n v="64"/>
    <n v="0.26016260162601629"/>
    <n v="64"/>
    <n v="768"/>
  </r>
  <r>
    <x v="0"/>
    <x v="1"/>
    <x v="1"/>
    <m/>
    <x v="0"/>
    <s v="Cloisons vitrées amovibles "/>
    <s v="Surface dévellopée sur 2 faces"/>
    <n v="226"/>
    <m/>
    <n v="64"/>
    <n v="0.2831858407079646"/>
    <n v="64"/>
    <n v="768"/>
  </r>
  <r>
    <x v="1"/>
    <x v="0"/>
    <x v="0"/>
    <m/>
    <x v="0"/>
    <s v="Cloisons vitrées amovibles "/>
    <s v="Surface dévellopée sur 2 faces"/>
    <n v="264"/>
    <m/>
    <n v="64"/>
    <n v="0.24242424242424243"/>
    <n v="64"/>
    <n v="768"/>
  </r>
  <r>
    <x v="1"/>
    <x v="1"/>
    <x v="2"/>
    <m/>
    <x v="0"/>
    <s v="Cloisons vitrées amovibles "/>
    <s v="Surface dévellopée sur 2 faces"/>
    <n v="278"/>
    <m/>
    <n v="64"/>
    <n v="0.23021582733812951"/>
    <n v="64"/>
    <n v="768"/>
  </r>
  <r>
    <x v="2"/>
    <x v="0"/>
    <x v="3"/>
    <m/>
    <x v="0"/>
    <s v="Cloisons vitrées amovibles "/>
    <s v="Surface dévellopée sur 2 faces"/>
    <n v="222"/>
    <m/>
    <n v="64"/>
    <n v="0.28828828828828829"/>
    <n v="64"/>
    <n v="768"/>
  </r>
  <r>
    <x v="2"/>
    <x v="1"/>
    <x v="3"/>
    <m/>
    <x v="0"/>
    <s v="Cloisons vitrées amovibles "/>
    <s v="Surface dévellopée sur 2 faces"/>
    <n v="106"/>
    <m/>
    <n v="64"/>
    <n v="0.60377358490566035"/>
    <n v="64"/>
    <n v="768"/>
  </r>
  <r>
    <x v="3"/>
    <x v="0"/>
    <x v="3"/>
    <m/>
    <x v="0"/>
    <s v="Cloisons vitrées amovibles "/>
    <s v="Surface dévellopée sur 2 faces"/>
    <n v="152"/>
    <m/>
    <n v="64"/>
    <n v="0.42105263157894735"/>
    <n v="64"/>
    <n v="768"/>
  </r>
  <r>
    <x v="3"/>
    <x v="1"/>
    <x v="3"/>
    <m/>
    <x v="0"/>
    <s v="Cloisons vitrées amovibles "/>
    <s v="Surface dévellopée sur 2 faces"/>
    <n v="160"/>
    <m/>
    <n v="64"/>
    <n v="0.4"/>
    <n v="64"/>
    <n v="768"/>
  </r>
  <r>
    <x v="4"/>
    <x v="0"/>
    <x v="3"/>
    <m/>
    <x v="0"/>
    <s v="Cloisons vitrées amovibles "/>
    <s v="Surface dévellopée sur 2 faces"/>
    <n v="194"/>
    <m/>
    <n v="64"/>
    <n v="0.32989690721649484"/>
    <n v="64"/>
    <n v="768"/>
  </r>
  <r>
    <x v="4"/>
    <x v="1"/>
    <x v="3"/>
    <m/>
    <x v="0"/>
    <s v="Cloisons vitrées amovibles "/>
    <s v="Surface dévellopée sur 2 faces"/>
    <n v="180"/>
    <m/>
    <n v="64"/>
    <n v="0.35555555555555557"/>
    <n v="64"/>
    <n v="768"/>
  </r>
  <r>
    <x v="5"/>
    <x v="0"/>
    <x v="3"/>
    <m/>
    <x v="0"/>
    <s v="Cloisons vitrées amovibles "/>
    <s v="Surface dévellopée sur 2 faces"/>
    <n v="220"/>
    <m/>
    <n v="64"/>
    <n v="0.29090909090909089"/>
    <n v="64"/>
    <n v="768"/>
  </r>
  <r>
    <x v="5"/>
    <x v="1"/>
    <x v="3"/>
    <m/>
    <x v="0"/>
    <s v="Cloisons vitrées amovibles "/>
    <s v="Surface dévellopée sur 2 faces"/>
    <n v="144"/>
    <m/>
    <n v="64"/>
    <n v="0.44444444444444442"/>
    <n v="64"/>
    <n v="768"/>
  </r>
  <r>
    <x v="6"/>
    <x v="0"/>
    <x v="3"/>
    <m/>
    <x v="0"/>
    <s v="Cloisons vitrées amovibles "/>
    <s v="Surface dévellopée sur 2 faces"/>
    <n v="106"/>
    <m/>
    <n v="64"/>
    <n v="0.60377358490566035"/>
    <n v="64"/>
    <n v="768"/>
  </r>
  <r>
    <x v="6"/>
    <x v="1"/>
    <x v="4"/>
    <m/>
    <x v="0"/>
    <s v="Cloisons vitrées amovibles "/>
    <s v="Surface dévellopée sur 2 faces"/>
    <n v="148"/>
    <m/>
    <n v="64"/>
    <n v="0.43243243243243246"/>
    <n v="64"/>
    <n v="768"/>
  </r>
  <r>
    <x v="7"/>
    <x v="1"/>
    <x v="4"/>
    <m/>
    <x v="1"/>
    <s v="Surface 2 faces"/>
    <s v="Surface dévellopée sur 2 faces"/>
    <n v="700"/>
    <s v="4m de hauteur sous plafond"/>
    <n v="64"/>
    <n v="9.1428571428571428E-2"/>
    <n v="64"/>
    <n v="768"/>
  </r>
  <r>
    <x v="8"/>
    <x v="1"/>
    <x v="4"/>
    <m/>
    <x v="2"/>
    <s v="Face extérieure"/>
    <s v="Surface développée 1 face"/>
    <n v="5900"/>
    <s v="Nacelle de toit"/>
    <n v="64"/>
    <n v="1.0847457627118645E-2"/>
    <n v="64"/>
    <n v="768"/>
  </r>
  <r>
    <x v="8"/>
    <x v="1"/>
    <x v="4"/>
    <m/>
    <x v="2"/>
    <s v="Face intérieure "/>
    <s v="Surface développée 1 face"/>
    <n v="8700"/>
    <s v="Triple peau plain pied"/>
    <n v="64"/>
    <n v="7.3563218390804595E-3"/>
    <n v="64"/>
    <n v="76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2B8F1E7-67A5-439D-AFBB-8C8BA7531427}" name="Tableau croisé dynamique1" cacheId="2" applyNumberFormats="0" applyBorderFormats="0" applyFontFormats="0" applyPatternFormats="0" applyAlignmentFormats="0" applyWidthHeightFormats="1" dataCaption="Valeurs" updatedVersion="8" minRefreshableVersion="3" useAutoFormatting="1" itemPrintTitles="1" createdVersion="8" indent="0" compact="0" compactData="0" multipleFieldFilters="0">
  <location ref="A3:G6" firstHeaderRow="0" firstDataRow="1" firstDataCol="3" rowPageCount="1" colPageCount="1"/>
  <pivotFields count="13">
    <pivotField axis="axisRow" compact="0" outline="0" showAll="0">
      <items count="12">
        <item h="1" x="10"/>
        <item h="1" x="8"/>
        <item h="1" x="9"/>
        <item h="1" x="6"/>
        <item h="1" x="5"/>
        <item h="1" x="4"/>
        <item h="1" x="3"/>
        <item h="1" x="2"/>
        <item h="1" x="1"/>
        <item h="1" x="0"/>
        <item x="7"/>
        <item t="default"/>
      </items>
    </pivotField>
    <pivotField axis="axisRow" compact="0" outline="0" showAll="0" defaultSubtotal="0">
      <items count="4">
        <item x="0"/>
        <item x="1"/>
        <item x="2"/>
        <item x="3"/>
      </items>
    </pivotField>
    <pivotField axis="axisPage" compact="0" outline="0" showAll="0">
      <items count="5">
        <item x="0"/>
        <item x="1"/>
        <item x="3"/>
        <item x="2"/>
        <item t="default"/>
      </items>
    </pivotField>
    <pivotField compact="0" outline="0" showAll="0"/>
    <pivotField axis="axisRow" compact="0" outline="0" showAll="0">
      <items count="2">
        <item x="0"/>
        <item t="default"/>
      </items>
    </pivotField>
    <pivotField compact="0" outline="0" showAll="0"/>
    <pivotField compact="0" outline="0" showAll="0"/>
    <pivotField dataField="1" compact="0" numFmtId="1" outline="0" showAll="0"/>
    <pivotField compact="0" outline="0" showAll="0"/>
    <pivotField dataField="1" compact="0" outline="0" showAll="0"/>
    <pivotField compact="0" outline="0" showAll="0"/>
    <pivotField dataField="1" compact="0" outline="0" showAll="0"/>
    <pivotField dataField="1" compact="0" outline="0" showAll="0"/>
  </pivotFields>
  <rowFields count="3">
    <field x="0"/>
    <field x="1"/>
    <field x="4"/>
  </rowFields>
  <rowItems count="3">
    <i>
      <x v="10"/>
      <x v="3"/>
      <x/>
    </i>
    <i t="default">
      <x v="10"/>
    </i>
    <i t="grand">
      <x/>
    </i>
  </rowItems>
  <colFields count="1">
    <field x="-2"/>
  </colFields>
  <colItems count="4">
    <i>
      <x/>
    </i>
    <i i="1">
      <x v="1"/>
    </i>
    <i i="2">
      <x v="2"/>
    </i>
    <i i="3">
      <x v="3"/>
    </i>
  </colItems>
  <pageFields count="1">
    <pageField fld="2" hier="-1"/>
  </pageFields>
  <dataFields count="4">
    <dataField name="Surface (m²)" fld="7" baseField="0" baseItem="4"/>
    <dataField name="Nb H / an" fld="9" baseField="1" baseItem="0"/>
    <dataField name="Budget mensuel" fld="11" baseField="1" baseItem="0" numFmtId="169"/>
    <dataField name="Budget annuel" fld="12" baseField="1" baseItem="0" numFmtId="169"/>
  </dataFields>
  <formats count="14">
    <format dxfId="24">
      <pivotArea field="0" type="button" dataOnly="0" labelOnly="1" outline="0" axis="axisRow" fieldPosition="0"/>
    </format>
    <format dxfId="23">
      <pivotArea field="1" type="button" dataOnly="0" labelOnly="1" outline="0" axis="axisRow" fieldPosition="1"/>
    </format>
    <format dxfId="22">
      <pivotArea field="4" type="button" dataOnly="0" labelOnly="1" outline="0" axis="axisRow" fieldPosition="2"/>
    </format>
    <format dxfId="21">
      <pivotArea dataOnly="0" labelOnly="1" outline="0" fieldPosition="0">
        <references count="1">
          <reference field="4294967294" count="4">
            <x v="0"/>
            <x v="1"/>
            <x v="2"/>
            <x v="3"/>
          </reference>
        </references>
      </pivotArea>
    </format>
    <format dxfId="20">
      <pivotArea field="0" type="button" dataOnly="0" labelOnly="1" outline="0" axis="axisRow" fieldPosition="0"/>
    </format>
    <format dxfId="19">
      <pivotArea field="1" type="button" dataOnly="0" labelOnly="1" outline="0" axis="axisRow" fieldPosition="1"/>
    </format>
    <format dxfId="18">
      <pivotArea field="4" type="button" dataOnly="0" labelOnly="1" outline="0" axis="axisRow" fieldPosition="2"/>
    </format>
    <format dxfId="17">
      <pivotArea dataOnly="0" labelOnly="1" outline="0" fieldPosition="0">
        <references count="1">
          <reference field="4294967294" count="4">
            <x v="0"/>
            <x v="1"/>
            <x v="2"/>
            <x v="3"/>
          </reference>
        </references>
      </pivotArea>
    </format>
    <format dxfId="16">
      <pivotArea field="0" type="button" dataOnly="0" labelOnly="1" outline="0" axis="axisRow" fieldPosition="0"/>
    </format>
    <format dxfId="15">
      <pivotArea field="1" type="button" dataOnly="0" labelOnly="1" outline="0" axis="axisRow" fieldPosition="1"/>
    </format>
    <format dxfId="14">
      <pivotArea field="4" type="button" dataOnly="0" labelOnly="1" outline="0" axis="axisRow" fieldPosition="2"/>
    </format>
    <format dxfId="13">
      <pivotArea dataOnly="0" labelOnly="1" outline="0" fieldPosition="0">
        <references count="1">
          <reference field="4294967294" count="4">
            <x v="0"/>
            <x v="1"/>
            <x v="2"/>
            <x v="3"/>
          </reference>
        </references>
      </pivotArea>
    </format>
    <format dxfId="12">
      <pivotArea outline="0" fieldPosition="0">
        <references count="1">
          <reference field="4294967294" count="2" selected="0">
            <x v="2"/>
            <x v="3"/>
          </reference>
        </references>
      </pivotArea>
    </format>
    <format dxfId="11">
      <pivotArea dataOnly="0" labelOnly="1" outline="0" fieldPosition="0">
        <references count="1">
          <reference field="4294967294" count="2">
            <x v="2"/>
            <x v="3"/>
          </reference>
        </references>
      </pivotArea>
    </format>
  </format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338B4189-5E0B-45AA-AD45-06B1B9A6917E}" name="Tableau croisé dynamique2" cacheId="3" applyNumberFormats="0" applyBorderFormats="0" applyFontFormats="0" applyPatternFormats="0" applyAlignmentFormats="0" applyWidthHeightFormats="1" dataCaption="Valeurs" updatedVersion="8" minRefreshableVersion="3" useAutoFormatting="1" itemPrintTitles="1" createdVersion="8" indent="0" compact="0" compactData="0" multipleFieldFilters="0">
  <location ref="A3:G18" firstHeaderRow="0" firstDataRow="1" firstDataCol="3" rowPageCount="1" colPageCount="1"/>
  <pivotFields count="13">
    <pivotField axis="axisRow" compact="0" outline="0" showAll="0">
      <items count="10">
        <item x="8"/>
        <item x="7"/>
        <item x="6"/>
        <item x="5"/>
        <item x="4"/>
        <item x="3"/>
        <item x="2"/>
        <item x="1"/>
        <item x="0"/>
        <item t="default"/>
      </items>
    </pivotField>
    <pivotField axis="axisRow" compact="0" outline="0" showAll="0" defaultSubtotal="0">
      <items count="2">
        <item x="0"/>
        <item x="1"/>
      </items>
    </pivotField>
    <pivotField axis="axisPage" compact="0" outline="0" showAll="0">
      <items count="6">
        <item x="0"/>
        <item x="2"/>
        <item x="1"/>
        <item x="3"/>
        <item x="4"/>
        <item t="default"/>
      </items>
    </pivotField>
    <pivotField compact="0" outline="0" showAll="0"/>
    <pivotField axis="axisRow" compact="0" outline="0" showAll="0">
      <items count="4">
        <item x="0"/>
        <item x="2"/>
        <item x="1"/>
        <item t="default"/>
      </items>
    </pivotField>
    <pivotField compact="0" outline="0" showAll="0"/>
    <pivotField compact="0" outline="0" showAll="0"/>
    <pivotField dataField="1" compact="0" numFmtId="1" outline="0" showAll="0"/>
    <pivotField compact="0" outline="0" showAll="0"/>
    <pivotField dataField="1" compact="0" outline="0" showAll="0"/>
    <pivotField compact="0" outline="0" showAll="0"/>
    <pivotField dataField="1" compact="0" outline="0" showAll="0"/>
    <pivotField dataField="1" compact="0" outline="0" showAll="0"/>
  </pivotFields>
  <rowFields count="3">
    <field x="0"/>
    <field x="1"/>
    <field x="4"/>
  </rowFields>
  <rowItems count="15">
    <i>
      <x v="2"/>
      <x/>
      <x/>
    </i>
    <i t="default">
      <x v="2"/>
    </i>
    <i>
      <x v="3"/>
      <x/>
      <x/>
    </i>
    <i r="1">
      <x v="1"/>
      <x/>
    </i>
    <i t="default">
      <x v="3"/>
    </i>
    <i>
      <x v="4"/>
      <x/>
      <x/>
    </i>
    <i r="1">
      <x v="1"/>
      <x/>
    </i>
    <i t="default">
      <x v="4"/>
    </i>
    <i>
      <x v="5"/>
      <x/>
      <x/>
    </i>
    <i r="1">
      <x v="1"/>
      <x/>
    </i>
    <i t="default">
      <x v="5"/>
    </i>
    <i>
      <x v="6"/>
      <x/>
      <x/>
    </i>
    <i r="1">
      <x v="1"/>
      <x/>
    </i>
    <i t="default">
      <x v="6"/>
    </i>
    <i t="grand">
      <x/>
    </i>
  </rowItems>
  <colFields count="1">
    <field x="-2"/>
  </colFields>
  <colItems count="4">
    <i>
      <x/>
    </i>
    <i i="1">
      <x v="1"/>
    </i>
    <i i="2">
      <x v="2"/>
    </i>
    <i i="3">
      <x v="3"/>
    </i>
  </colItems>
  <pageFields count="1">
    <pageField fld="2" item="3" hier="-1"/>
  </pageFields>
  <dataFields count="4">
    <dataField name="Surface (m²]" fld="7" baseField="4" baseItem="1"/>
    <dataField name="Nb H / an" fld="9" baseField="4" baseItem="1"/>
    <dataField name="Budget mensuel" fld="11" baseField="4" baseItem="1" numFmtId="169"/>
    <dataField name="Budget annuel" fld="12" baseField="4" baseItem="1" numFmtId="169"/>
  </dataFields>
  <formats count="10">
    <format dxfId="10">
      <pivotArea outline="0" fieldPosition="0">
        <references count="1">
          <reference field="4294967294" count="2" selected="0">
            <x v="2"/>
            <x v="3"/>
          </reference>
        </references>
      </pivotArea>
    </format>
    <format dxfId="9">
      <pivotArea dataOnly="0" labelOnly="1" outline="0" fieldPosition="0">
        <references count="1">
          <reference field="4294967294" count="2">
            <x v="2"/>
            <x v="3"/>
          </reference>
        </references>
      </pivotArea>
    </format>
    <format dxfId="8">
      <pivotArea field="0" type="button" dataOnly="0" labelOnly="1" outline="0" axis="axisRow" fieldPosition="0"/>
    </format>
    <format dxfId="7">
      <pivotArea field="1" type="button" dataOnly="0" labelOnly="1" outline="0" axis="axisRow" fieldPosition="1"/>
    </format>
    <format dxfId="6">
      <pivotArea field="4" type="button" dataOnly="0" labelOnly="1" outline="0" axis="axisRow" fieldPosition="2"/>
    </format>
    <format dxfId="5">
      <pivotArea dataOnly="0" labelOnly="1" outline="0" fieldPosition="0">
        <references count="1">
          <reference field="4294967294" count="4">
            <x v="0"/>
            <x v="1"/>
            <x v="2"/>
            <x v="3"/>
          </reference>
        </references>
      </pivotArea>
    </format>
    <format dxfId="4">
      <pivotArea field="0" type="button" dataOnly="0" labelOnly="1" outline="0" axis="axisRow" fieldPosition="0"/>
    </format>
    <format dxfId="3">
      <pivotArea field="1" type="button" dataOnly="0" labelOnly="1" outline="0" axis="axisRow" fieldPosition="1"/>
    </format>
    <format dxfId="2">
      <pivotArea field="4" type="button" dataOnly="0" labelOnly="1" outline="0" axis="axisRow" fieldPosition="2"/>
    </format>
    <format dxfId="1">
      <pivotArea dataOnly="0" labelOnly="1" outline="0" fieldPosition="0">
        <references count="1">
          <reference field="4294967294" count="4">
            <x v="0"/>
            <x v="1"/>
            <x v="2"/>
            <x v="3"/>
          </reference>
        </references>
      </pivotArea>
    </format>
  </formats>
  <pivotTableStyleInfo name="PivotStyleMedium1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Verve">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7:L59"/>
  <sheetViews>
    <sheetView showGridLines="0" showRowColHeaders="0" zoomScale="90" zoomScaleNormal="90" workbookViewId="0">
      <pane xSplit="5" ySplit="20" topLeftCell="F31" activePane="bottomRight" state="frozen"/>
      <selection pane="topRight" activeCell="F1" sqref="F1"/>
      <selection pane="bottomLeft" activeCell="A21" sqref="A21"/>
      <selection pane="bottomRight" activeCell="D43" sqref="D43"/>
    </sheetView>
  </sheetViews>
  <sheetFormatPr baseColWidth="10" defaultColWidth="11.44140625" defaultRowHeight="13.2" x14ac:dyDescent="0.25"/>
  <cols>
    <col min="2" max="4" width="17.33203125" customWidth="1"/>
    <col min="5" max="5" width="8.6640625" customWidth="1"/>
    <col min="6" max="8" width="17.33203125" customWidth="1"/>
    <col min="9" max="9" width="30.33203125" customWidth="1"/>
    <col min="10" max="10" width="17.33203125" customWidth="1"/>
  </cols>
  <sheetData>
    <row r="7" spans="2:10" ht="42.75" customHeight="1" x14ac:dyDescent="0.25"/>
    <row r="10" spans="2:10" x14ac:dyDescent="0.25">
      <c r="B10" s="1"/>
    </row>
    <row r="12" spans="2:10" x14ac:dyDescent="0.25">
      <c r="B12" s="317" t="s">
        <v>0</v>
      </c>
      <c r="C12" s="318"/>
      <c r="D12" s="318"/>
      <c r="E12" s="318"/>
      <c r="F12" s="318"/>
      <c r="G12" s="318"/>
      <c r="H12" s="318"/>
      <c r="I12" s="318"/>
      <c r="J12" s="319"/>
    </row>
    <row r="13" spans="2:10" x14ac:dyDescent="0.25">
      <c r="B13" s="320"/>
      <c r="C13" s="321"/>
      <c r="D13" s="321"/>
      <c r="E13" s="321"/>
      <c r="F13" s="321"/>
      <c r="G13" s="321"/>
      <c r="H13" s="321"/>
      <c r="I13" s="321"/>
      <c r="J13" s="322"/>
    </row>
    <row r="14" spans="2:10" ht="23.4" x14ac:dyDescent="0.45">
      <c r="B14" s="23"/>
      <c r="C14" s="21"/>
      <c r="D14" s="21"/>
      <c r="E14" s="21"/>
      <c r="F14" s="21"/>
      <c r="G14" s="21"/>
      <c r="H14" s="32"/>
      <c r="I14" s="21"/>
      <c r="J14" s="24"/>
    </row>
    <row r="15" spans="2:10" ht="13.8" x14ac:dyDescent="0.25">
      <c r="B15" s="23"/>
      <c r="C15" s="21"/>
      <c r="D15" s="21"/>
      <c r="E15" s="21"/>
      <c r="F15" s="21"/>
      <c r="G15" s="21"/>
      <c r="H15" s="21"/>
      <c r="I15" s="21"/>
      <c r="J15" s="24"/>
    </row>
    <row r="16" spans="2:10" ht="13.8" x14ac:dyDescent="0.25">
      <c r="B16" s="23"/>
      <c r="C16" s="33" t="s">
        <v>1</v>
      </c>
      <c r="D16" s="21"/>
      <c r="E16" s="21"/>
      <c r="F16" s="21"/>
      <c r="G16" s="21"/>
      <c r="H16" s="21"/>
      <c r="I16" s="21"/>
      <c r="J16" s="24"/>
    </row>
    <row r="17" spans="2:12" ht="15.6" customHeight="1" x14ac:dyDescent="0.25">
      <c r="B17" s="23"/>
      <c r="C17" s="33" t="s">
        <v>2</v>
      </c>
      <c r="D17" s="21"/>
      <c r="E17" s="21"/>
      <c r="F17" s="21"/>
      <c r="G17" s="21"/>
      <c r="H17" s="21"/>
      <c r="I17" s="21"/>
      <c r="J17" s="24"/>
    </row>
    <row r="18" spans="2:12" ht="15.6" customHeight="1" x14ac:dyDescent="0.25">
      <c r="B18" s="23"/>
      <c r="C18" s="33"/>
      <c r="D18" s="21"/>
      <c r="E18" s="21"/>
      <c r="F18" s="21"/>
      <c r="G18" s="21"/>
      <c r="H18" s="21"/>
      <c r="I18" s="21"/>
      <c r="J18" s="24"/>
    </row>
    <row r="19" spans="2:12" ht="15.6" customHeight="1" x14ac:dyDescent="0.25">
      <c r="B19" s="23"/>
      <c r="C19" s="316" t="s">
        <v>3</v>
      </c>
      <c r="D19" s="316"/>
      <c r="E19" s="316"/>
      <c r="F19" s="316"/>
      <c r="G19" s="316"/>
      <c r="H19" s="316"/>
      <c r="I19" s="316"/>
      <c r="J19" s="24"/>
      <c r="L19" s="21"/>
    </row>
    <row r="20" spans="2:12" ht="15.6" customHeight="1" x14ac:dyDescent="0.25">
      <c r="B20" s="23"/>
      <c r="C20" s="34"/>
      <c r="D20" s="35" t="s">
        <v>4</v>
      </c>
      <c r="E20" s="35"/>
      <c r="F20" s="34"/>
      <c r="G20" s="34"/>
      <c r="H20" s="34"/>
      <c r="I20" s="34"/>
      <c r="J20" s="24"/>
    </row>
    <row r="21" spans="2:12" ht="15.6" customHeight="1" x14ac:dyDescent="0.25">
      <c r="B21" s="23"/>
      <c r="C21" s="34"/>
      <c r="D21" s="35" t="s">
        <v>5</v>
      </c>
      <c r="E21" s="35"/>
      <c r="F21" s="34"/>
      <c r="G21" s="34"/>
      <c r="H21" s="34"/>
      <c r="I21" s="34"/>
      <c r="J21" s="24"/>
    </row>
    <row r="22" spans="2:12" ht="15.6" customHeight="1" x14ac:dyDescent="0.25">
      <c r="B22" s="23"/>
      <c r="C22" s="34"/>
      <c r="D22" s="35" t="s">
        <v>6</v>
      </c>
      <c r="E22" s="35"/>
      <c r="F22" s="34"/>
      <c r="G22" s="34"/>
      <c r="H22" s="34"/>
      <c r="I22" s="34"/>
      <c r="J22" s="24"/>
    </row>
    <row r="23" spans="2:12" ht="13.8" x14ac:dyDescent="0.25">
      <c r="B23" s="23"/>
      <c r="C23" s="34"/>
      <c r="D23" s="35"/>
      <c r="E23" s="35"/>
      <c r="F23" s="34"/>
      <c r="G23" s="34"/>
      <c r="H23" s="34"/>
      <c r="I23" s="34"/>
      <c r="J23" s="24"/>
    </row>
    <row r="24" spans="2:12" ht="13.8" x14ac:dyDescent="0.25">
      <c r="B24" s="23"/>
      <c r="C24" s="323" t="s">
        <v>7</v>
      </c>
      <c r="D24" s="323"/>
      <c r="E24" s="323"/>
      <c r="F24" s="323"/>
      <c r="G24" s="323"/>
      <c r="H24" s="323"/>
      <c r="I24" s="323"/>
      <c r="J24" s="24"/>
    </row>
    <row r="25" spans="2:12" ht="13.8" x14ac:dyDescent="0.25">
      <c r="B25" s="23"/>
      <c r="C25" s="20"/>
      <c r="D25" s="20"/>
      <c r="E25" s="20"/>
      <c r="F25" s="20"/>
      <c r="G25" s="20"/>
      <c r="H25" s="20"/>
      <c r="I25" s="20"/>
      <c r="J25" s="24"/>
    </row>
    <row r="26" spans="2:12" ht="13.8" x14ac:dyDescent="0.25">
      <c r="B26" s="23"/>
      <c r="C26" s="324" t="s">
        <v>8</v>
      </c>
      <c r="D26" s="325"/>
      <c r="E26" s="325"/>
      <c r="F26" s="325"/>
      <c r="G26" s="325"/>
      <c r="H26" s="325"/>
      <c r="I26" s="326"/>
      <c r="J26" s="24"/>
    </row>
    <row r="27" spans="2:12" ht="22.95" customHeight="1" x14ac:dyDescent="0.25">
      <c r="B27" s="23"/>
      <c r="C27" s="327"/>
      <c r="D27" s="328"/>
      <c r="E27" s="328"/>
      <c r="F27" s="328"/>
      <c r="G27" s="328"/>
      <c r="H27" s="328"/>
      <c r="I27" s="329"/>
      <c r="J27" s="24"/>
    </row>
    <row r="28" spans="2:12" ht="13.8" x14ac:dyDescent="0.25">
      <c r="B28" s="23"/>
      <c r="C28" s="330"/>
      <c r="D28" s="331"/>
      <c r="E28" s="331"/>
      <c r="F28" s="331"/>
      <c r="G28" s="331"/>
      <c r="H28" s="331"/>
      <c r="I28" s="332"/>
      <c r="J28" s="24"/>
    </row>
    <row r="29" spans="2:12" ht="13.8" x14ac:dyDescent="0.25">
      <c r="B29" s="23"/>
      <c r="C29" s="21"/>
      <c r="D29" s="36"/>
      <c r="E29" s="36"/>
      <c r="F29" s="21"/>
      <c r="G29" s="21"/>
      <c r="H29" s="21"/>
      <c r="I29" s="21"/>
      <c r="J29" s="24"/>
    </row>
    <row r="30" spans="2:12" ht="13.8" x14ac:dyDescent="0.25">
      <c r="B30" s="23"/>
      <c r="C30" s="323" t="s">
        <v>9</v>
      </c>
      <c r="D30" s="323"/>
      <c r="E30" s="323"/>
      <c r="F30" s="323"/>
      <c r="G30" s="323"/>
      <c r="H30" s="323"/>
      <c r="I30" s="323"/>
      <c r="J30" s="24"/>
    </row>
    <row r="31" spans="2:12" ht="13.8" x14ac:dyDescent="0.25">
      <c r="B31" s="23"/>
      <c r="C31" s="21"/>
      <c r="D31" s="21"/>
      <c r="E31" s="21"/>
      <c r="F31" s="21"/>
      <c r="G31" s="21"/>
      <c r="H31" s="21"/>
      <c r="I31" s="21"/>
      <c r="J31" s="24"/>
    </row>
    <row r="32" spans="2:12" ht="13.8" x14ac:dyDescent="0.25">
      <c r="B32" s="23"/>
      <c r="C32" s="37" t="s">
        <v>10</v>
      </c>
      <c r="D32" s="21"/>
      <c r="E32" s="21"/>
      <c r="F32" s="21"/>
      <c r="G32" s="21"/>
      <c r="H32" s="21"/>
      <c r="I32" s="21"/>
      <c r="J32" s="24"/>
    </row>
    <row r="33" spans="2:10" ht="13.8" x14ac:dyDescent="0.25">
      <c r="B33" s="25"/>
      <c r="C33" s="34"/>
      <c r="D33" s="38" t="s">
        <v>11</v>
      </c>
      <c r="E33" s="39" t="s">
        <v>12</v>
      </c>
      <c r="F33" s="333" t="s">
        <v>13</v>
      </c>
      <c r="G33" s="333"/>
      <c r="H33" s="333"/>
      <c r="I33" s="333"/>
      <c r="J33" s="26"/>
    </row>
    <row r="34" spans="2:10" ht="37.200000000000003" customHeight="1" x14ac:dyDescent="0.25">
      <c r="B34" s="25"/>
      <c r="C34" s="34"/>
      <c r="D34" s="34"/>
      <c r="E34" s="34"/>
      <c r="F34" s="333"/>
      <c r="G34" s="333"/>
      <c r="H34" s="333"/>
      <c r="I34" s="333"/>
      <c r="J34" s="26"/>
    </row>
    <row r="35" spans="2:10" ht="39.450000000000003" customHeight="1" x14ac:dyDescent="0.25">
      <c r="B35" s="25"/>
      <c r="C35" s="34"/>
      <c r="D35" s="34"/>
      <c r="E35" s="39" t="s">
        <v>12</v>
      </c>
      <c r="F35" s="34" t="s">
        <v>254</v>
      </c>
      <c r="G35" s="34"/>
      <c r="H35" s="34"/>
      <c r="I35" s="34"/>
      <c r="J35" s="26"/>
    </row>
    <row r="36" spans="2:10" ht="13.8" x14ac:dyDescent="0.25">
      <c r="B36" s="27"/>
      <c r="C36" s="42"/>
      <c r="D36" s="42"/>
      <c r="E36" s="43"/>
      <c r="F36" s="314"/>
      <c r="G36" s="314"/>
      <c r="H36" s="314"/>
      <c r="I36" s="314"/>
      <c r="J36" s="28"/>
    </row>
    <row r="37" spans="2:10" ht="21.6" customHeight="1" x14ac:dyDescent="0.25">
      <c r="B37" s="25"/>
      <c r="C37" s="34"/>
      <c r="D37" s="38" t="s">
        <v>14</v>
      </c>
      <c r="E37" s="39" t="s">
        <v>12</v>
      </c>
      <c r="F37" s="315" t="s">
        <v>15</v>
      </c>
      <c r="G37" s="315"/>
      <c r="H37" s="315"/>
      <c r="I37" s="315"/>
      <c r="J37" s="26"/>
    </row>
    <row r="38" spans="2:10" ht="31.2" customHeight="1" x14ac:dyDescent="0.25">
      <c r="B38" s="25"/>
      <c r="C38" s="34"/>
      <c r="D38" s="38"/>
      <c r="E38" s="39"/>
      <c r="F38" s="315"/>
      <c r="G38" s="315"/>
      <c r="H38" s="315"/>
      <c r="I38" s="315"/>
      <c r="J38" s="26"/>
    </row>
    <row r="39" spans="2:10" ht="34.5" customHeight="1" x14ac:dyDescent="0.25">
      <c r="B39" s="25"/>
      <c r="C39" s="34"/>
      <c r="D39" s="40"/>
      <c r="E39" s="39" t="s">
        <v>12</v>
      </c>
      <c r="F39" s="315" t="s">
        <v>16</v>
      </c>
      <c r="G39" s="315"/>
      <c r="H39" s="315"/>
      <c r="I39" s="315"/>
      <c r="J39" s="26"/>
    </row>
    <row r="40" spans="2:10" ht="36.75" customHeight="1" x14ac:dyDescent="0.25">
      <c r="B40" s="25"/>
      <c r="C40" s="34"/>
      <c r="D40" s="40"/>
      <c r="E40" s="39" t="s">
        <v>12</v>
      </c>
      <c r="F40" s="315" t="s">
        <v>17</v>
      </c>
      <c r="G40" s="315"/>
      <c r="H40" s="315"/>
      <c r="I40" s="315"/>
      <c r="J40" s="26"/>
    </row>
    <row r="41" spans="2:10" ht="13.8" x14ac:dyDescent="0.25">
      <c r="B41" s="27"/>
      <c r="C41" s="42"/>
      <c r="D41" s="42"/>
      <c r="E41" s="43" t="s">
        <v>12</v>
      </c>
      <c r="F41" s="314" t="s">
        <v>18</v>
      </c>
      <c r="G41" s="314"/>
      <c r="H41" s="314"/>
      <c r="I41" s="314"/>
      <c r="J41" s="28"/>
    </row>
    <row r="42" spans="2:10" ht="13.8" x14ac:dyDescent="0.25">
      <c r="B42" s="25"/>
      <c r="C42" s="34"/>
      <c r="D42" s="34"/>
      <c r="E42" s="34"/>
      <c r="F42" s="34"/>
      <c r="G42" s="34"/>
      <c r="H42" s="34"/>
      <c r="I42" s="34"/>
      <c r="J42" s="26"/>
    </row>
    <row r="43" spans="2:10" ht="53.25" customHeight="1" x14ac:dyDescent="0.25">
      <c r="B43" s="25"/>
      <c r="C43" s="34"/>
      <c r="D43" s="38" t="s">
        <v>19</v>
      </c>
      <c r="E43" s="39" t="s">
        <v>12</v>
      </c>
      <c r="F43" s="315" t="s">
        <v>20</v>
      </c>
      <c r="G43" s="315"/>
      <c r="H43" s="315"/>
      <c r="I43" s="315"/>
      <c r="J43" s="26"/>
    </row>
    <row r="44" spans="2:10" ht="13.8" x14ac:dyDescent="0.25">
      <c r="B44" s="27"/>
      <c r="C44" s="42"/>
      <c r="D44" s="42"/>
      <c r="E44" s="43" t="s">
        <v>12</v>
      </c>
      <c r="F44" s="314" t="s">
        <v>18</v>
      </c>
      <c r="G44" s="314"/>
      <c r="H44" s="314"/>
      <c r="I44" s="314"/>
      <c r="J44" s="28"/>
    </row>
    <row r="45" spans="2:10" ht="13.8" x14ac:dyDescent="0.25">
      <c r="B45" s="27"/>
      <c r="C45" s="42"/>
      <c r="D45" s="42"/>
      <c r="E45" s="43"/>
      <c r="F45" s="314"/>
      <c r="G45" s="314"/>
      <c r="H45" s="314"/>
      <c r="I45" s="314"/>
      <c r="J45" s="28"/>
    </row>
    <row r="46" spans="2:10" ht="13.8" x14ac:dyDescent="0.25">
      <c r="B46" s="25"/>
      <c r="C46" s="34"/>
      <c r="D46" s="34"/>
      <c r="E46" s="34"/>
      <c r="F46" s="41"/>
      <c r="G46" s="41"/>
      <c r="H46" s="41"/>
      <c r="I46" s="41"/>
      <c r="J46" s="26"/>
    </row>
    <row r="47" spans="2:10" ht="19.95" customHeight="1" x14ac:dyDescent="0.25">
      <c r="B47" s="25"/>
      <c r="C47" s="34"/>
      <c r="D47" s="38" t="s">
        <v>21</v>
      </c>
      <c r="E47" s="44" t="s">
        <v>12</v>
      </c>
      <c r="F47" s="315" t="s">
        <v>22</v>
      </c>
      <c r="G47" s="315"/>
      <c r="H47" s="315"/>
      <c r="I47" s="315"/>
      <c r="J47" s="26"/>
    </row>
    <row r="48" spans="2:10" ht="10.199999999999999" customHeight="1" x14ac:dyDescent="0.25">
      <c r="B48" s="25"/>
      <c r="C48" s="34"/>
      <c r="D48" s="38"/>
      <c r="E48" s="44"/>
      <c r="F48" s="315"/>
      <c r="G48" s="315"/>
      <c r="H48" s="315"/>
      <c r="I48" s="315"/>
      <c r="J48" s="26"/>
    </row>
    <row r="49" spans="2:10" ht="13.8" x14ac:dyDescent="0.25">
      <c r="B49" s="27"/>
      <c r="C49" s="42"/>
      <c r="D49" s="42"/>
      <c r="E49" s="43" t="s">
        <v>12</v>
      </c>
      <c r="F49" s="314" t="s">
        <v>18</v>
      </c>
      <c r="G49" s="314"/>
      <c r="H49" s="314"/>
      <c r="I49" s="314"/>
      <c r="J49" s="28"/>
    </row>
    <row r="50" spans="2:10" ht="13.8" x14ac:dyDescent="0.25">
      <c r="B50" s="27"/>
      <c r="C50" s="42"/>
      <c r="D50" s="42"/>
      <c r="E50" s="43"/>
      <c r="F50" s="314"/>
      <c r="G50" s="314"/>
      <c r="H50" s="314"/>
      <c r="I50" s="314"/>
      <c r="J50" s="28"/>
    </row>
    <row r="51" spans="2:10" ht="92.7" customHeight="1" x14ac:dyDescent="0.25">
      <c r="B51" s="25"/>
      <c r="C51" s="34"/>
      <c r="D51" s="38" t="s">
        <v>23</v>
      </c>
      <c r="E51" s="44" t="s">
        <v>12</v>
      </c>
      <c r="F51" s="315" t="s">
        <v>24</v>
      </c>
      <c r="G51" s="315"/>
      <c r="H51" s="315"/>
      <c r="I51" s="315"/>
      <c r="J51" s="26"/>
    </row>
    <row r="52" spans="2:10" ht="13.8" x14ac:dyDescent="0.25">
      <c r="B52" s="27"/>
      <c r="C52" s="42"/>
      <c r="D52" s="42"/>
      <c r="E52" s="43" t="s">
        <v>12</v>
      </c>
      <c r="F52" s="314" t="s">
        <v>18</v>
      </c>
      <c r="G52" s="314"/>
      <c r="H52" s="314"/>
      <c r="I52" s="314"/>
      <c r="J52" s="28"/>
    </row>
    <row r="53" spans="2:10" ht="13.8" x14ac:dyDescent="0.25">
      <c r="B53" s="25"/>
      <c r="C53" s="34"/>
      <c r="D53" s="34"/>
      <c r="E53" s="39"/>
      <c r="F53" s="315"/>
      <c r="G53" s="315"/>
      <c r="H53" s="315"/>
      <c r="I53" s="315"/>
      <c r="J53" s="26"/>
    </row>
    <row r="54" spans="2:10" ht="13.8" x14ac:dyDescent="0.25">
      <c r="B54" s="27"/>
      <c r="C54" s="42"/>
      <c r="D54" s="42"/>
      <c r="E54" s="43"/>
      <c r="F54" s="314"/>
      <c r="G54" s="314"/>
      <c r="H54" s="314"/>
      <c r="I54" s="314"/>
      <c r="J54" s="28"/>
    </row>
    <row r="55" spans="2:10" ht="20.7" customHeight="1" x14ac:dyDescent="0.25">
      <c r="B55" s="25"/>
      <c r="C55" s="34"/>
      <c r="D55" s="38" t="s">
        <v>25</v>
      </c>
      <c r="E55" s="44" t="s">
        <v>12</v>
      </c>
      <c r="F55" s="316" t="s">
        <v>26</v>
      </c>
      <c r="G55" s="316"/>
      <c r="H55" s="316"/>
      <c r="I55" s="316"/>
      <c r="J55" s="26"/>
    </row>
    <row r="56" spans="2:10" ht="13.8" x14ac:dyDescent="0.25">
      <c r="B56" s="27"/>
      <c r="C56" s="42"/>
      <c r="D56" s="42"/>
      <c r="E56" s="43" t="s">
        <v>12</v>
      </c>
      <c r="F56" s="314" t="s">
        <v>18</v>
      </c>
      <c r="G56" s="314"/>
      <c r="H56" s="314"/>
      <c r="I56" s="314"/>
      <c r="J56" s="28"/>
    </row>
    <row r="57" spans="2:10" ht="13.8" x14ac:dyDescent="0.25">
      <c r="B57" s="29"/>
      <c r="C57" s="30"/>
      <c r="D57" s="30"/>
      <c r="E57" s="30"/>
      <c r="F57" s="30"/>
      <c r="G57" s="30"/>
      <c r="H57" s="30"/>
      <c r="I57" s="30"/>
      <c r="J57" s="31"/>
    </row>
    <row r="59" spans="2:10" ht="14.4" x14ac:dyDescent="0.3">
      <c r="B59" s="45" t="s">
        <v>27</v>
      </c>
      <c r="C59" s="45"/>
      <c r="D59" s="45"/>
      <c r="E59" s="45"/>
      <c r="F59" s="45"/>
      <c r="G59" s="45"/>
      <c r="H59" s="45"/>
      <c r="I59" s="45"/>
      <c r="J59" s="45"/>
    </row>
  </sheetData>
  <sheetProtection algorithmName="SHA-512" hashValue="C+HOhSOUG2EiAf2oi2qsyy2BrrHvDJ76HdPqYXgYlPxIkAAQTGqe3EuIbXXkz3JiIvQ9k7RoLRGqDWmW+r9FFg==" saltValue="ETPfxW2X4UcwIL/pyE33gw==" spinCount="100000" sheet="1" objects="1" scenarios="1"/>
  <mergeCells count="23">
    <mergeCell ref="B12:J13"/>
    <mergeCell ref="C19:I19"/>
    <mergeCell ref="F37:I38"/>
    <mergeCell ref="C24:I24"/>
    <mergeCell ref="C26:I28"/>
    <mergeCell ref="C30:I30"/>
    <mergeCell ref="F33:I34"/>
    <mergeCell ref="F56:I56"/>
    <mergeCell ref="F39:I39"/>
    <mergeCell ref="F40:I40"/>
    <mergeCell ref="F36:I36"/>
    <mergeCell ref="F41:I41"/>
    <mergeCell ref="F50:I50"/>
    <mergeCell ref="F49:I49"/>
    <mergeCell ref="F52:I52"/>
    <mergeCell ref="F54:I54"/>
    <mergeCell ref="F51:I51"/>
    <mergeCell ref="F53:I53"/>
    <mergeCell ref="F55:I55"/>
    <mergeCell ref="F47:I48"/>
    <mergeCell ref="F43:I43"/>
    <mergeCell ref="F44:I44"/>
    <mergeCell ref="F45:I45"/>
  </mergeCells>
  <printOptions horizontalCentered="1"/>
  <pageMargins left="0.39370078740157483" right="0.39370078740157483" top="1.0629921259842521" bottom="0.47244094488188981" header="0.27559055118110237" footer="0.27559055118110237"/>
  <pageSetup paperSize="9" scale="47" orientation="portrait" r:id="rId1"/>
  <headerFooter scaleWithDoc="0">
    <oddHeader>&amp;C
&amp;R&amp;"Century Gothic,Normal"&amp;7Consultation Nettoyage
&amp;D</oddHeader>
    <oddFooter>&amp;L&amp;"Century Gothic,Normal"&amp;7&amp;F&amp;R&amp;"Century Gothic,Normal"&amp;7DPGF - Page &amp;P /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D9"/>
  <sheetViews>
    <sheetView workbookViewId="0">
      <selection sqref="A1:XFD1048576"/>
    </sheetView>
  </sheetViews>
  <sheetFormatPr baseColWidth="10" defaultColWidth="11.44140625" defaultRowHeight="13.2" x14ac:dyDescent="0.25"/>
  <cols>
    <col min="1" max="1" width="11.44140625" customWidth="1"/>
    <col min="2" max="2" width="71.33203125" customWidth="1"/>
  </cols>
  <sheetData>
    <row r="3" spans="2:4" ht="13.8" x14ac:dyDescent="0.25">
      <c r="B3" s="99" t="s">
        <v>48</v>
      </c>
    </row>
    <row r="4" spans="2:4" ht="13.8" x14ac:dyDescent="0.25">
      <c r="B4" s="99" t="s">
        <v>49</v>
      </c>
    </row>
    <row r="5" spans="2:4" ht="13.8" x14ac:dyDescent="0.25">
      <c r="B5" s="99" t="s">
        <v>50</v>
      </c>
    </row>
    <row r="6" spans="2:4" ht="13.8" x14ac:dyDescent="0.25">
      <c r="B6" s="99" t="s">
        <v>234</v>
      </c>
    </row>
    <row r="7" spans="2:4" ht="13.8" x14ac:dyDescent="0.25">
      <c r="B7" s="99" t="s">
        <v>255</v>
      </c>
    </row>
    <row r="8" spans="2:4" ht="13.8" x14ac:dyDescent="0.25">
      <c r="B8" s="99" t="s">
        <v>235</v>
      </c>
    </row>
    <row r="9" spans="2:4" x14ac:dyDescent="0.25">
      <c r="B9" s="106"/>
      <c r="C9" s="106"/>
      <c r="D9" s="106"/>
    </row>
  </sheetData>
  <sheetProtection algorithmName="SHA-512" hashValue="AfSgfsPqSkJ7TlGYt0euQYGjDM8RUGTutk6DKdfsaQdwL3FhAWgK9+pe4rvNWoXNWDMBJgMyKekivtdP5YAVXA==" saltValue="Ft2RSXJIoxqAz0o8rqs5rg==" spinCount="100000" sheet="1" objects="1" scenarios="1" selectLockedCells="1" selectUnlockedCells="1"/>
  <sortState xmlns:xlrd2="http://schemas.microsoft.com/office/spreadsheetml/2017/richdata2" ref="B4:B8">
    <sortCondition ref="B4:B8"/>
  </sortState>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1"/>
  <sheetViews>
    <sheetView showGridLines="0" showRowColHeaders="0" tabSelected="1" zoomScale="70" zoomScaleNormal="70" zoomScaleSheetLayoutView="70" zoomScalePageLayoutView="25" workbookViewId="0">
      <pane xSplit="4" ySplit="10" topLeftCell="E11" activePane="bottomRight" state="frozen"/>
      <selection pane="topRight" activeCell="E58" sqref="E58"/>
      <selection pane="bottomLeft" activeCell="E58" sqref="E58"/>
      <selection pane="bottomRight" activeCell="B14" sqref="B14"/>
    </sheetView>
  </sheetViews>
  <sheetFormatPr baseColWidth="10" defaultColWidth="11.44140625" defaultRowHeight="13.2" x14ac:dyDescent="0.25"/>
  <cols>
    <col min="1" max="1" width="11.44140625" style="122" customWidth="1"/>
    <col min="2" max="2" width="65.44140625" style="123" customWidth="1"/>
    <col min="3" max="3" width="35.6640625" style="122" customWidth="1"/>
    <col min="4" max="4" width="35.6640625" style="122" hidden="1" customWidth="1"/>
    <col min="5" max="6" width="42.6640625" style="122" customWidth="1"/>
    <col min="7" max="7" width="20.33203125" style="122" customWidth="1"/>
    <col min="8" max="8" width="10.33203125" style="2" customWidth="1"/>
    <col min="9" max="9" width="20.33203125" style="122" customWidth="1"/>
    <col min="10" max="10" width="10.33203125" style="2" customWidth="1"/>
    <col min="11" max="11" width="20.33203125" style="122" customWidth="1"/>
    <col min="12" max="12" width="20.33203125" style="3" customWidth="1"/>
    <col min="13" max="14" width="20.33203125" style="122" customWidth="1"/>
    <col min="15" max="16384" width="11.44140625" style="122"/>
  </cols>
  <sheetData>
    <row r="1" spans="1:14" ht="131.25" customHeight="1" x14ac:dyDescent="0.25"/>
    <row r="2" spans="1:14" ht="72.75" customHeight="1" x14ac:dyDescent="0.25">
      <c r="A2" s="334" t="s">
        <v>28</v>
      </c>
      <c r="B2" s="334"/>
      <c r="C2" s="334"/>
      <c r="D2" s="334"/>
      <c r="E2" s="334"/>
      <c r="F2" s="334"/>
      <c r="G2" s="334"/>
      <c r="H2" s="334"/>
      <c r="I2" s="334"/>
      <c r="J2" s="334"/>
      <c r="K2" s="334"/>
      <c r="L2" s="334"/>
      <c r="M2" s="334"/>
      <c r="N2" s="334"/>
    </row>
    <row r="3" spans="1:14" x14ac:dyDescent="0.25">
      <c r="K3" s="124"/>
      <c r="L3" s="46"/>
    </row>
    <row r="4" spans="1:14" ht="22.5" customHeight="1" x14ac:dyDescent="0.25">
      <c r="A4" s="125" t="s">
        <v>29</v>
      </c>
      <c r="B4" s="125"/>
      <c r="C4" s="125"/>
      <c r="D4" s="125"/>
      <c r="E4" s="125"/>
      <c r="F4" s="125"/>
      <c r="G4" s="125"/>
      <c r="H4" s="125"/>
      <c r="I4" s="125"/>
      <c r="J4" s="125"/>
      <c r="K4" s="124"/>
      <c r="L4" s="46"/>
    </row>
    <row r="5" spans="1:14" ht="22.5" customHeight="1" x14ac:dyDescent="0.25">
      <c r="A5" s="125" t="s">
        <v>253</v>
      </c>
      <c r="B5" s="125"/>
      <c r="C5" s="125"/>
      <c r="D5" s="125"/>
      <c r="E5" s="125"/>
      <c r="F5" s="125"/>
      <c r="G5" s="125"/>
      <c r="H5" s="125"/>
      <c r="I5" s="125"/>
      <c r="J5" s="125"/>
      <c r="K5" s="124"/>
      <c r="L5" s="46"/>
    </row>
    <row r="6" spans="1:14" ht="22.5" customHeight="1" thickBot="1" x14ac:dyDescent="0.3">
      <c r="A6" s="125"/>
      <c r="B6" s="125"/>
      <c r="C6" s="125"/>
      <c r="D6" s="125"/>
      <c r="E6" s="125"/>
      <c r="F6" s="125"/>
      <c r="G6" s="125"/>
      <c r="H6" s="125"/>
      <c r="I6" s="125"/>
      <c r="J6" s="125"/>
      <c r="K6" s="124"/>
      <c r="L6" s="46"/>
    </row>
    <row r="7" spans="1:14" s="128" customFormat="1" ht="24.6" customHeight="1" x14ac:dyDescent="0.25">
      <c r="A7" s="337" t="s">
        <v>30</v>
      </c>
      <c r="B7" s="339" t="s">
        <v>31</v>
      </c>
      <c r="C7" s="339" t="s">
        <v>32</v>
      </c>
      <c r="D7" s="339" t="s">
        <v>33</v>
      </c>
      <c r="E7" s="339" t="s">
        <v>34</v>
      </c>
      <c r="F7" s="339" t="s">
        <v>35</v>
      </c>
      <c r="G7" s="126" t="s">
        <v>36</v>
      </c>
      <c r="H7" s="335" t="s">
        <v>37</v>
      </c>
      <c r="I7" s="336"/>
      <c r="J7" s="335" t="s">
        <v>38</v>
      </c>
      <c r="K7" s="336"/>
      <c r="L7" s="126" t="s">
        <v>39</v>
      </c>
      <c r="M7" s="126" t="s">
        <v>40</v>
      </c>
      <c r="N7" s="127" t="s">
        <v>41</v>
      </c>
    </row>
    <row r="8" spans="1:14" s="128" customFormat="1" ht="19.95" customHeight="1" thickBot="1" x14ac:dyDescent="0.3">
      <c r="A8" s="338"/>
      <c r="B8" s="340"/>
      <c r="C8" s="340"/>
      <c r="D8" s="340"/>
      <c r="E8" s="340"/>
      <c r="F8" s="340"/>
      <c r="G8" s="129" t="s">
        <v>42</v>
      </c>
      <c r="H8" s="130" t="s">
        <v>43</v>
      </c>
      <c r="I8" s="129" t="s">
        <v>42</v>
      </c>
      <c r="J8" s="129" t="s">
        <v>43</v>
      </c>
      <c r="K8" s="129" t="s">
        <v>42</v>
      </c>
      <c r="L8" s="129" t="s">
        <v>42</v>
      </c>
      <c r="M8" s="129" t="s">
        <v>44</v>
      </c>
      <c r="N8" s="131" t="s">
        <v>44</v>
      </c>
    </row>
    <row r="9" spans="1:14" s="134" customFormat="1" ht="30" customHeight="1" x14ac:dyDescent="0.25">
      <c r="A9" s="132" t="s">
        <v>45</v>
      </c>
      <c r="B9" s="133"/>
      <c r="C9" s="133"/>
      <c r="D9" s="133"/>
      <c r="E9" s="133"/>
      <c r="F9" s="133"/>
      <c r="G9" s="133"/>
      <c r="H9" s="133"/>
      <c r="I9" s="133"/>
      <c r="J9" s="133"/>
      <c r="K9" s="133"/>
      <c r="L9" s="133"/>
      <c r="M9" s="133"/>
      <c r="N9" s="133"/>
    </row>
    <row r="10" spans="1:14" s="134" customFormat="1" ht="30" hidden="1" customHeight="1" x14ac:dyDescent="0.25">
      <c r="A10" s="135" t="str">
        <f t="shared" ref="A10:G10" si="0">A7</f>
        <v>Profil n°</v>
      </c>
      <c r="B10" s="135" t="str">
        <f t="shared" si="0"/>
        <v>Mission</v>
      </c>
      <c r="C10" s="135" t="str">
        <f t="shared" si="0"/>
        <v>Fonction</v>
      </c>
      <c r="D10" s="135"/>
      <c r="E10" s="135" t="str">
        <f t="shared" si="0"/>
        <v>Qualification / Formation</v>
      </c>
      <c r="F10" s="135" t="str">
        <f t="shared" si="0"/>
        <v>Expérience</v>
      </c>
      <c r="G10" s="135" t="str">
        <f t="shared" si="0"/>
        <v xml:space="preserve">Salaire brut </v>
      </c>
      <c r="H10" s="135" t="s">
        <v>46</v>
      </c>
      <c r="I10" s="135" t="s">
        <v>37</v>
      </c>
      <c r="J10" s="135" t="s">
        <v>47</v>
      </c>
      <c r="K10" s="135" t="s">
        <v>38</v>
      </c>
      <c r="L10" s="135" t="str">
        <f>L7</f>
        <v>Coût horaire</v>
      </c>
      <c r="M10" s="135" t="str">
        <f>M7</f>
        <v>Salaire brut annuel base 1 etp</v>
      </c>
      <c r="N10" s="135" t="str">
        <f>N7</f>
        <v>Facturation annuelle base 1etp</v>
      </c>
    </row>
    <row r="11" spans="1:14" s="134" customFormat="1" ht="30" customHeight="1" x14ac:dyDescent="0.25">
      <c r="A11" s="136">
        <v>1</v>
      </c>
      <c r="B11" s="74"/>
      <c r="C11" s="75"/>
      <c r="D11" s="6" t="str">
        <f t="shared" ref="D11:D50" si="1">B11&amp;C11</f>
        <v/>
      </c>
      <c r="E11" s="4"/>
      <c r="F11" s="4"/>
      <c r="G11" s="12"/>
      <c r="H11" s="13"/>
      <c r="I11" s="100">
        <f>G11*H11</f>
        <v>0</v>
      </c>
      <c r="J11" s="13"/>
      <c r="K11" s="15">
        <f t="shared" ref="K11:K50" si="2">(G11+I11)/(1-J11)-(G11+I11)</f>
        <v>0</v>
      </c>
      <c r="L11" s="102">
        <f>G11+I11+K11</f>
        <v>0</v>
      </c>
      <c r="M11" s="81">
        <f>G11*1645</f>
        <v>0</v>
      </c>
      <c r="N11" s="81">
        <f>L11*1645</f>
        <v>0</v>
      </c>
    </row>
    <row r="12" spans="1:14" s="134" customFormat="1" ht="30" customHeight="1" x14ac:dyDescent="0.25">
      <c r="A12" s="137">
        <v>2</v>
      </c>
      <c r="B12" s="5"/>
      <c r="C12" s="6"/>
      <c r="D12" s="6" t="str">
        <f t="shared" si="1"/>
        <v/>
      </c>
      <c r="E12" s="6"/>
      <c r="F12" s="6"/>
      <c r="G12" s="12"/>
      <c r="H12" s="13"/>
      <c r="I12" s="100">
        <f>G12*H12</f>
        <v>0</v>
      </c>
      <c r="J12" s="13"/>
      <c r="K12" s="15">
        <f t="shared" si="2"/>
        <v>0</v>
      </c>
      <c r="L12" s="102">
        <f t="shared" ref="L12:L50" si="3">G12+I12+K12</f>
        <v>0</v>
      </c>
      <c r="M12" s="81">
        <f t="shared" ref="M12:M50" si="4">G12*1645</f>
        <v>0</v>
      </c>
      <c r="N12" s="81">
        <f t="shared" ref="N12:N50" si="5">L12*1645</f>
        <v>0</v>
      </c>
    </row>
    <row r="13" spans="1:14" s="134" customFormat="1" ht="30" customHeight="1" x14ac:dyDescent="0.25">
      <c r="A13" s="137">
        <v>3</v>
      </c>
      <c r="B13" s="5"/>
      <c r="C13" s="6"/>
      <c r="D13" s="6" t="str">
        <f t="shared" si="1"/>
        <v/>
      </c>
      <c r="E13" s="6"/>
      <c r="F13" s="6"/>
      <c r="G13" s="12"/>
      <c r="H13" s="13"/>
      <c r="I13" s="100">
        <f t="shared" ref="I13:I50" si="6">G13*H13</f>
        <v>0</v>
      </c>
      <c r="J13" s="13"/>
      <c r="K13" s="15">
        <f t="shared" si="2"/>
        <v>0</v>
      </c>
      <c r="L13" s="102">
        <f t="shared" si="3"/>
        <v>0</v>
      </c>
      <c r="M13" s="81">
        <f t="shared" si="4"/>
        <v>0</v>
      </c>
      <c r="N13" s="81">
        <f t="shared" si="5"/>
        <v>0</v>
      </c>
    </row>
    <row r="14" spans="1:14" s="134" customFormat="1" ht="30" customHeight="1" x14ac:dyDescent="0.25">
      <c r="A14" s="137">
        <v>4</v>
      </c>
      <c r="B14" s="5"/>
      <c r="C14" s="6"/>
      <c r="D14" s="6" t="str">
        <f t="shared" si="1"/>
        <v/>
      </c>
      <c r="E14" s="6"/>
      <c r="F14" s="6"/>
      <c r="G14" s="12"/>
      <c r="H14" s="13"/>
      <c r="I14" s="100">
        <f t="shared" si="6"/>
        <v>0</v>
      </c>
      <c r="J14" s="13"/>
      <c r="K14" s="15">
        <f t="shared" si="2"/>
        <v>0</v>
      </c>
      <c r="L14" s="102">
        <f t="shared" si="3"/>
        <v>0</v>
      </c>
      <c r="M14" s="81">
        <f t="shared" si="4"/>
        <v>0</v>
      </c>
      <c r="N14" s="81">
        <f t="shared" si="5"/>
        <v>0</v>
      </c>
    </row>
    <row r="15" spans="1:14" s="134" customFormat="1" ht="30" customHeight="1" x14ac:dyDescent="0.25">
      <c r="A15" s="137">
        <v>5</v>
      </c>
      <c r="B15" s="5"/>
      <c r="C15" s="6"/>
      <c r="D15" s="6" t="str">
        <f t="shared" si="1"/>
        <v/>
      </c>
      <c r="E15" s="6"/>
      <c r="F15" s="6"/>
      <c r="G15" s="12"/>
      <c r="H15" s="13"/>
      <c r="I15" s="100">
        <f t="shared" si="6"/>
        <v>0</v>
      </c>
      <c r="J15" s="13"/>
      <c r="K15" s="15">
        <f t="shared" si="2"/>
        <v>0</v>
      </c>
      <c r="L15" s="102">
        <f t="shared" si="3"/>
        <v>0</v>
      </c>
      <c r="M15" s="81">
        <f t="shared" si="4"/>
        <v>0</v>
      </c>
      <c r="N15" s="81">
        <f t="shared" si="5"/>
        <v>0</v>
      </c>
    </row>
    <row r="16" spans="1:14" s="134" customFormat="1" ht="30" customHeight="1" x14ac:dyDescent="0.25">
      <c r="A16" s="137">
        <v>6</v>
      </c>
      <c r="B16" s="5"/>
      <c r="C16" s="6"/>
      <c r="D16" s="6" t="str">
        <f t="shared" si="1"/>
        <v/>
      </c>
      <c r="E16" s="6"/>
      <c r="F16" s="6"/>
      <c r="G16" s="12"/>
      <c r="H16" s="13"/>
      <c r="I16" s="100">
        <f t="shared" si="6"/>
        <v>0</v>
      </c>
      <c r="J16" s="13"/>
      <c r="K16" s="15">
        <f t="shared" si="2"/>
        <v>0</v>
      </c>
      <c r="L16" s="102">
        <f t="shared" si="3"/>
        <v>0</v>
      </c>
      <c r="M16" s="81">
        <f t="shared" si="4"/>
        <v>0</v>
      </c>
      <c r="N16" s="81">
        <f t="shared" si="5"/>
        <v>0</v>
      </c>
    </row>
    <row r="17" spans="1:14" s="134" customFormat="1" ht="30" customHeight="1" x14ac:dyDescent="0.25">
      <c r="A17" s="137">
        <v>7</v>
      </c>
      <c r="B17" s="5"/>
      <c r="C17" s="6"/>
      <c r="D17" s="6" t="str">
        <f t="shared" si="1"/>
        <v/>
      </c>
      <c r="E17" s="6"/>
      <c r="F17" s="6"/>
      <c r="G17" s="12"/>
      <c r="H17" s="13"/>
      <c r="I17" s="100">
        <f t="shared" si="6"/>
        <v>0</v>
      </c>
      <c r="J17" s="13"/>
      <c r="K17" s="15">
        <f t="shared" si="2"/>
        <v>0</v>
      </c>
      <c r="L17" s="102">
        <f t="shared" si="3"/>
        <v>0</v>
      </c>
      <c r="M17" s="81">
        <f t="shared" si="4"/>
        <v>0</v>
      </c>
      <c r="N17" s="81">
        <f t="shared" si="5"/>
        <v>0</v>
      </c>
    </row>
    <row r="18" spans="1:14" s="134" customFormat="1" ht="30" customHeight="1" x14ac:dyDescent="0.25">
      <c r="A18" s="137">
        <v>8</v>
      </c>
      <c r="B18" s="5"/>
      <c r="C18" s="6"/>
      <c r="D18" s="6" t="str">
        <f t="shared" si="1"/>
        <v/>
      </c>
      <c r="E18" s="6"/>
      <c r="F18" s="6"/>
      <c r="G18" s="12"/>
      <c r="H18" s="13"/>
      <c r="I18" s="100">
        <f t="shared" si="6"/>
        <v>0</v>
      </c>
      <c r="J18" s="13"/>
      <c r="K18" s="15">
        <f t="shared" si="2"/>
        <v>0</v>
      </c>
      <c r="L18" s="102">
        <f t="shared" si="3"/>
        <v>0</v>
      </c>
      <c r="M18" s="81">
        <f t="shared" si="4"/>
        <v>0</v>
      </c>
      <c r="N18" s="81">
        <f t="shared" si="5"/>
        <v>0</v>
      </c>
    </row>
    <row r="19" spans="1:14" s="134" customFormat="1" ht="30" customHeight="1" x14ac:dyDescent="0.25">
      <c r="A19" s="137">
        <v>9</v>
      </c>
      <c r="B19" s="5"/>
      <c r="C19" s="6"/>
      <c r="D19" s="6" t="str">
        <f t="shared" si="1"/>
        <v/>
      </c>
      <c r="E19" s="6"/>
      <c r="F19" s="6"/>
      <c r="G19" s="12"/>
      <c r="H19" s="13"/>
      <c r="I19" s="100">
        <f t="shared" si="6"/>
        <v>0</v>
      </c>
      <c r="J19" s="13"/>
      <c r="K19" s="15">
        <f t="shared" si="2"/>
        <v>0</v>
      </c>
      <c r="L19" s="102">
        <f t="shared" si="3"/>
        <v>0</v>
      </c>
      <c r="M19" s="81">
        <f t="shared" si="4"/>
        <v>0</v>
      </c>
      <c r="N19" s="81">
        <f t="shared" si="5"/>
        <v>0</v>
      </c>
    </row>
    <row r="20" spans="1:14" s="134" customFormat="1" ht="30" customHeight="1" x14ac:dyDescent="0.25">
      <c r="A20" s="137">
        <v>10</v>
      </c>
      <c r="B20" s="5"/>
      <c r="C20" s="6"/>
      <c r="D20" s="6" t="str">
        <f t="shared" si="1"/>
        <v/>
      </c>
      <c r="E20" s="6"/>
      <c r="F20" s="6"/>
      <c r="G20" s="12"/>
      <c r="H20" s="13"/>
      <c r="I20" s="100">
        <f t="shared" si="6"/>
        <v>0</v>
      </c>
      <c r="J20" s="13"/>
      <c r="K20" s="15">
        <f t="shared" si="2"/>
        <v>0</v>
      </c>
      <c r="L20" s="102">
        <f t="shared" si="3"/>
        <v>0</v>
      </c>
      <c r="M20" s="81">
        <f t="shared" si="4"/>
        <v>0</v>
      </c>
      <c r="N20" s="81">
        <f t="shared" si="5"/>
        <v>0</v>
      </c>
    </row>
    <row r="21" spans="1:14" s="134" customFormat="1" ht="30" customHeight="1" x14ac:dyDescent="0.25">
      <c r="A21" s="137">
        <v>11</v>
      </c>
      <c r="B21" s="5"/>
      <c r="C21" s="6"/>
      <c r="D21" s="6" t="str">
        <f t="shared" si="1"/>
        <v/>
      </c>
      <c r="E21" s="6"/>
      <c r="F21" s="6"/>
      <c r="G21" s="12"/>
      <c r="H21" s="13"/>
      <c r="I21" s="100">
        <f t="shared" si="6"/>
        <v>0</v>
      </c>
      <c r="J21" s="13"/>
      <c r="K21" s="15">
        <f t="shared" si="2"/>
        <v>0</v>
      </c>
      <c r="L21" s="102">
        <f t="shared" si="3"/>
        <v>0</v>
      </c>
      <c r="M21" s="81">
        <f t="shared" si="4"/>
        <v>0</v>
      </c>
      <c r="N21" s="81">
        <f t="shared" si="5"/>
        <v>0</v>
      </c>
    </row>
    <row r="22" spans="1:14" s="134" customFormat="1" ht="30" customHeight="1" x14ac:dyDescent="0.25">
      <c r="A22" s="137">
        <v>12</v>
      </c>
      <c r="B22" s="5"/>
      <c r="C22" s="6"/>
      <c r="D22" s="6" t="str">
        <f t="shared" si="1"/>
        <v/>
      </c>
      <c r="E22" s="6"/>
      <c r="F22" s="6"/>
      <c r="G22" s="12"/>
      <c r="H22" s="13"/>
      <c r="I22" s="100">
        <f t="shared" si="6"/>
        <v>0</v>
      </c>
      <c r="J22" s="13"/>
      <c r="K22" s="15">
        <f t="shared" si="2"/>
        <v>0</v>
      </c>
      <c r="L22" s="102">
        <f t="shared" si="3"/>
        <v>0</v>
      </c>
      <c r="M22" s="81">
        <f t="shared" si="4"/>
        <v>0</v>
      </c>
      <c r="N22" s="81">
        <f t="shared" si="5"/>
        <v>0</v>
      </c>
    </row>
    <row r="23" spans="1:14" s="134" customFormat="1" ht="30" customHeight="1" x14ac:dyDescent="0.25">
      <c r="A23" s="137">
        <v>13</v>
      </c>
      <c r="B23" s="5"/>
      <c r="C23" s="6"/>
      <c r="D23" s="6" t="str">
        <f t="shared" si="1"/>
        <v/>
      </c>
      <c r="E23" s="6"/>
      <c r="F23" s="6"/>
      <c r="G23" s="12"/>
      <c r="H23" s="13"/>
      <c r="I23" s="100">
        <f t="shared" si="6"/>
        <v>0</v>
      </c>
      <c r="J23" s="13"/>
      <c r="K23" s="15">
        <f t="shared" si="2"/>
        <v>0</v>
      </c>
      <c r="L23" s="102">
        <f t="shared" si="3"/>
        <v>0</v>
      </c>
      <c r="M23" s="81">
        <f t="shared" si="4"/>
        <v>0</v>
      </c>
      <c r="N23" s="81">
        <f t="shared" si="5"/>
        <v>0</v>
      </c>
    </row>
    <row r="24" spans="1:14" s="134" customFormat="1" ht="30" customHeight="1" x14ac:dyDescent="0.25">
      <c r="A24" s="137">
        <v>14</v>
      </c>
      <c r="B24" s="5"/>
      <c r="C24" s="6"/>
      <c r="D24" s="6" t="str">
        <f t="shared" si="1"/>
        <v/>
      </c>
      <c r="E24" s="6"/>
      <c r="F24" s="6"/>
      <c r="G24" s="12"/>
      <c r="H24" s="13"/>
      <c r="I24" s="101">
        <f t="shared" si="6"/>
        <v>0</v>
      </c>
      <c r="J24" s="13"/>
      <c r="K24" s="16">
        <f t="shared" si="2"/>
        <v>0</v>
      </c>
      <c r="L24" s="102">
        <f t="shared" si="3"/>
        <v>0</v>
      </c>
      <c r="M24" s="81">
        <f t="shared" si="4"/>
        <v>0</v>
      </c>
      <c r="N24" s="81">
        <f t="shared" si="5"/>
        <v>0</v>
      </c>
    </row>
    <row r="25" spans="1:14" s="134" customFormat="1" ht="30" customHeight="1" x14ac:dyDescent="0.25">
      <c r="A25" s="137">
        <v>15</v>
      </c>
      <c r="B25" s="5"/>
      <c r="C25" s="6"/>
      <c r="D25" s="6" t="str">
        <f t="shared" si="1"/>
        <v/>
      </c>
      <c r="E25" s="6"/>
      <c r="F25" s="6"/>
      <c r="G25" s="7"/>
      <c r="H25" s="13"/>
      <c r="I25" s="101">
        <f t="shared" si="6"/>
        <v>0</v>
      </c>
      <c r="J25" s="13"/>
      <c r="K25" s="16">
        <f t="shared" si="2"/>
        <v>0</v>
      </c>
      <c r="L25" s="102">
        <f t="shared" si="3"/>
        <v>0</v>
      </c>
      <c r="M25" s="81">
        <f t="shared" si="4"/>
        <v>0</v>
      </c>
      <c r="N25" s="81">
        <f t="shared" si="5"/>
        <v>0</v>
      </c>
    </row>
    <row r="26" spans="1:14" s="134" customFormat="1" ht="30" customHeight="1" x14ac:dyDescent="0.25">
      <c r="A26" s="137">
        <v>16</v>
      </c>
      <c r="B26" s="5"/>
      <c r="C26" s="6"/>
      <c r="D26" s="6" t="str">
        <f t="shared" si="1"/>
        <v/>
      </c>
      <c r="E26" s="6"/>
      <c r="F26" s="6"/>
      <c r="G26" s="7"/>
      <c r="H26" s="13"/>
      <c r="I26" s="101">
        <f t="shared" si="6"/>
        <v>0</v>
      </c>
      <c r="J26" s="13"/>
      <c r="K26" s="16">
        <f t="shared" si="2"/>
        <v>0</v>
      </c>
      <c r="L26" s="102">
        <f t="shared" si="3"/>
        <v>0</v>
      </c>
      <c r="M26" s="81">
        <f t="shared" si="4"/>
        <v>0</v>
      </c>
      <c r="N26" s="81">
        <f t="shared" si="5"/>
        <v>0</v>
      </c>
    </row>
    <row r="27" spans="1:14" s="134" customFormat="1" ht="30" customHeight="1" x14ac:dyDescent="0.25">
      <c r="A27" s="137">
        <v>17</v>
      </c>
      <c r="B27" s="5"/>
      <c r="C27" s="6"/>
      <c r="D27" s="6" t="str">
        <f t="shared" si="1"/>
        <v/>
      </c>
      <c r="E27" s="6"/>
      <c r="F27" s="6"/>
      <c r="G27" s="7"/>
      <c r="H27" s="13"/>
      <c r="I27" s="101">
        <f t="shared" si="6"/>
        <v>0</v>
      </c>
      <c r="J27" s="13"/>
      <c r="K27" s="16">
        <f t="shared" si="2"/>
        <v>0</v>
      </c>
      <c r="L27" s="102">
        <f t="shared" si="3"/>
        <v>0</v>
      </c>
      <c r="M27" s="81">
        <f t="shared" si="4"/>
        <v>0</v>
      </c>
      <c r="N27" s="81">
        <f t="shared" si="5"/>
        <v>0</v>
      </c>
    </row>
    <row r="28" spans="1:14" s="134" customFormat="1" ht="30" customHeight="1" x14ac:dyDescent="0.25">
      <c r="A28" s="137">
        <v>18</v>
      </c>
      <c r="B28" s="5"/>
      <c r="C28" s="6"/>
      <c r="D28" s="6" t="str">
        <f t="shared" si="1"/>
        <v/>
      </c>
      <c r="E28" s="6"/>
      <c r="F28" s="6"/>
      <c r="G28" s="7"/>
      <c r="H28" s="13"/>
      <c r="I28" s="101">
        <f t="shared" si="6"/>
        <v>0</v>
      </c>
      <c r="J28" s="13"/>
      <c r="K28" s="16">
        <f t="shared" si="2"/>
        <v>0</v>
      </c>
      <c r="L28" s="102">
        <f t="shared" si="3"/>
        <v>0</v>
      </c>
      <c r="M28" s="81">
        <f t="shared" si="4"/>
        <v>0</v>
      </c>
      <c r="N28" s="81">
        <f t="shared" si="5"/>
        <v>0</v>
      </c>
    </row>
    <row r="29" spans="1:14" s="134" customFormat="1" ht="30" customHeight="1" x14ac:dyDescent="0.25">
      <c r="A29" s="137">
        <v>19</v>
      </c>
      <c r="B29" s="5"/>
      <c r="C29" s="6"/>
      <c r="D29" s="6" t="str">
        <f t="shared" si="1"/>
        <v/>
      </c>
      <c r="E29" s="6"/>
      <c r="F29" s="6"/>
      <c r="G29" s="7"/>
      <c r="H29" s="13"/>
      <c r="I29" s="101">
        <f t="shared" si="6"/>
        <v>0</v>
      </c>
      <c r="J29" s="13"/>
      <c r="K29" s="16">
        <f t="shared" si="2"/>
        <v>0</v>
      </c>
      <c r="L29" s="102">
        <f t="shared" si="3"/>
        <v>0</v>
      </c>
      <c r="M29" s="81">
        <f t="shared" si="4"/>
        <v>0</v>
      </c>
      <c r="N29" s="81">
        <f t="shared" si="5"/>
        <v>0</v>
      </c>
    </row>
    <row r="30" spans="1:14" s="134" customFormat="1" ht="30" customHeight="1" x14ac:dyDescent="0.25">
      <c r="A30" s="137">
        <v>20</v>
      </c>
      <c r="B30" s="5"/>
      <c r="C30" s="6"/>
      <c r="D30" s="6" t="str">
        <f t="shared" si="1"/>
        <v/>
      </c>
      <c r="E30" s="6"/>
      <c r="F30" s="6"/>
      <c r="G30" s="7"/>
      <c r="H30" s="13"/>
      <c r="I30" s="101">
        <f t="shared" si="6"/>
        <v>0</v>
      </c>
      <c r="J30" s="13"/>
      <c r="K30" s="16">
        <f t="shared" si="2"/>
        <v>0</v>
      </c>
      <c r="L30" s="102">
        <f t="shared" si="3"/>
        <v>0</v>
      </c>
      <c r="M30" s="81">
        <f t="shared" si="4"/>
        <v>0</v>
      </c>
      <c r="N30" s="81">
        <f t="shared" si="5"/>
        <v>0</v>
      </c>
    </row>
    <row r="31" spans="1:14" s="134" customFormat="1" ht="30" customHeight="1" x14ac:dyDescent="0.25">
      <c r="A31" s="137">
        <v>21</v>
      </c>
      <c r="B31" s="5"/>
      <c r="C31" s="6"/>
      <c r="D31" s="6" t="str">
        <f t="shared" si="1"/>
        <v/>
      </c>
      <c r="E31" s="6"/>
      <c r="F31" s="6"/>
      <c r="G31" s="7"/>
      <c r="H31" s="13"/>
      <c r="I31" s="101">
        <f t="shared" si="6"/>
        <v>0</v>
      </c>
      <c r="J31" s="13"/>
      <c r="K31" s="16">
        <f t="shared" si="2"/>
        <v>0</v>
      </c>
      <c r="L31" s="102">
        <f t="shared" si="3"/>
        <v>0</v>
      </c>
      <c r="M31" s="81">
        <f t="shared" si="4"/>
        <v>0</v>
      </c>
      <c r="N31" s="81">
        <f t="shared" si="5"/>
        <v>0</v>
      </c>
    </row>
    <row r="32" spans="1:14" s="134" customFormat="1" ht="30" customHeight="1" x14ac:dyDescent="0.25">
      <c r="A32" s="137">
        <v>22</v>
      </c>
      <c r="B32" s="5"/>
      <c r="C32" s="6"/>
      <c r="D32" s="6" t="str">
        <f t="shared" si="1"/>
        <v/>
      </c>
      <c r="E32" s="6"/>
      <c r="F32" s="6"/>
      <c r="G32" s="7"/>
      <c r="H32" s="13"/>
      <c r="I32" s="101">
        <f t="shared" si="6"/>
        <v>0</v>
      </c>
      <c r="J32" s="13"/>
      <c r="K32" s="16">
        <f t="shared" si="2"/>
        <v>0</v>
      </c>
      <c r="L32" s="102">
        <f t="shared" si="3"/>
        <v>0</v>
      </c>
      <c r="M32" s="81">
        <f t="shared" si="4"/>
        <v>0</v>
      </c>
      <c r="N32" s="81">
        <f t="shared" si="5"/>
        <v>0</v>
      </c>
    </row>
    <row r="33" spans="1:14" s="134" customFormat="1" ht="30" customHeight="1" x14ac:dyDescent="0.25">
      <c r="A33" s="137">
        <v>23</v>
      </c>
      <c r="B33" s="5"/>
      <c r="C33" s="6"/>
      <c r="D33" s="6" t="str">
        <f t="shared" si="1"/>
        <v/>
      </c>
      <c r="E33" s="6"/>
      <c r="F33" s="6"/>
      <c r="G33" s="7"/>
      <c r="H33" s="13"/>
      <c r="I33" s="101">
        <f t="shared" si="6"/>
        <v>0</v>
      </c>
      <c r="J33" s="13"/>
      <c r="K33" s="16">
        <f t="shared" si="2"/>
        <v>0</v>
      </c>
      <c r="L33" s="102">
        <f t="shared" si="3"/>
        <v>0</v>
      </c>
      <c r="M33" s="81">
        <f t="shared" si="4"/>
        <v>0</v>
      </c>
      <c r="N33" s="81">
        <f t="shared" si="5"/>
        <v>0</v>
      </c>
    </row>
    <row r="34" spans="1:14" s="134" customFormat="1" ht="30" customHeight="1" x14ac:dyDescent="0.25">
      <c r="A34" s="137">
        <v>24</v>
      </c>
      <c r="B34" s="5"/>
      <c r="C34" s="6"/>
      <c r="D34" s="6" t="str">
        <f t="shared" si="1"/>
        <v/>
      </c>
      <c r="E34" s="6"/>
      <c r="F34" s="6"/>
      <c r="G34" s="7"/>
      <c r="H34" s="13"/>
      <c r="I34" s="101">
        <f t="shared" si="6"/>
        <v>0</v>
      </c>
      <c r="J34" s="13"/>
      <c r="K34" s="16">
        <f t="shared" si="2"/>
        <v>0</v>
      </c>
      <c r="L34" s="102">
        <f t="shared" si="3"/>
        <v>0</v>
      </c>
      <c r="M34" s="81">
        <f t="shared" si="4"/>
        <v>0</v>
      </c>
      <c r="N34" s="81">
        <f t="shared" si="5"/>
        <v>0</v>
      </c>
    </row>
    <row r="35" spans="1:14" s="134" customFormat="1" ht="30" customHeight="1" x14ac:dyDescent="0.25">
      <c r="A35" s="137">
        <v>25</v>
      </c>
      <c r="B35" s="5"/>
      <c r="C35" s="6"/>
      <c r="D35" s="6" t="str">
        <f t="shared" si="1"/>
        <v/>
      </c>
      <c r="E35" s="6"/>
      <c r="F35" s="6"/>
      <c r="G35" s="7"/>
      <c r="H35" s="13"/>
      <c r="I35" s="101">
        <f t="shared" si="6"/>
        <v>0</v>
      </c>
      <c r="J35" s="13"/>
      <c r="K35" s="16">
        <f t="shared" si="2"/>
        <v>0</v>
      </c>
      <c r="L35" s="102">
        <f t="shared" si="3"/>
        <v>0</v>
      </c>
      <c r="M35" s="81">
        <f t="shared" si="4"/>
        <v>0</v>
      </c>
      <c r="N35" s="81">
        <f t="shared" si="5"/>
        <v>0</v>
      </c>
    </row>
    <row r="36" spans="1:14" s="134" customFormat="1" ht="30" customHeight="1" x14ac:dyDescent="0.25">
      <c r="A36" s="137">
        <v>26</v>
      </c>
      <c r="B36" s="5"/>
      <c r="C36" s="6"/>
      <c r="D36" s="6" t="str">
        <f t="shared" si="1"/>
        <v/>
      </c>
      <c r="E36" s="6"/>
      <c r="F36" s="6"/>
      <c r="G36" s="7"/>
      <c r="H36" s="13"/>
      <c r="I36" s="101">
        <f t="shared" si="6"/>
        <v>0</v>
      </c>
      <c r="J36" s="13"/>
      <c r="K36" s="16">
        <f t="shared" si="2"/>
        <v>0</v>
      </c>
      <c r="L36" s="102">
        <f t="shared" si="3"/>
        <v>0</v>
      </c>
      <c r="M36" s="81">
        <f t="shared" si="4"/>
        <v>0</v>
      </c>
      <c r="N36" s="81">
        <f t="shared" si="5"/>
        <v>0</v>
      </c>
    </row>
    <row r="37" spans="1:14" s="134" customFormat="1" ht="30" customHeight="1" x14ac:dyDescent="0.25">
      <c r="A37" s="137">
        <v>27</v>
      </c>
      <c r="B37" s="5"/>
      <c r="C37" s="6"/>
      <c r="D37" s="6" t="str">
        <f t="shared" si="1"/>
        <v/>
      </c>
      <c r="E37" s="6"/>
      <c r="F37" s="6"/>
      <c r="G37" s="7"/>
      <c r="H37" s="13"/>
      <c r="I37" s="101">
        <f t="shared" si="6"/>
        <v>0</v>
      </c>
      <c r="J37" s="13"/>
      <c r="K37" s="16">
        <f t="shared" si="2"/>
        <v>0</v>
      </c>
      <c r="L37" s="102">
        <f t="shared" si="3"/>
        <v>0</v>
      </c>
      <c r="M37" s="81">
        <f t="shared" si="4"/>
        <v>0</v>
      </c>
      <c r="N37" s="81">
        <f t="shared" si="5"/>
        <v>0</v>
      </c>
    </row>
    <row r="38" spans="1:14" s="134" customFormat="1" ht="30" customHeight="1" x14ac:dyDescent="0.25">
      <c r="A38" s="137">
        <v>28</v>
      </c>
      <c r="B38" s="5"/>
      <c r="C38" s="6"/>
      <c r="D38" s="6" t="str">
        <f t="shared" si="1"/>
        <v/>
      </c>
      <c r="E38" s="6"/>
      <c r="F38" s="6"/>
      <c r="G38" s="7"/>
      <c r="H38" s="13"/>
      <c r="I38" s="101">
        <f t="shared" si="6"/>
        <v>0</v>
      </c>
      <c r="J38" s="13"/>
      <c r="K38" s="16">
        <f t="shared" si="2"/>
        <v>0</v>
      </c>
      <c r="L38" s="102">
        <f t="shared" si="3"/>
        <v>0</v>
      </c>
      <c r="M38" s="81">
        <f t="shared" si="4"/>
        <v>0</v>
      </c>
      <c r="N38" s="81">
        <f t="shared" si="5"/>
        <v>0</v>
      </c>
    </row>
    <row r="39" spans="1:14" s="134" customFormat="1" ht="30" customHeight="1" x14ac:dyDescent="0.25">
      <c r="A39" s="137">
        <v>29</v>
      </c>
      <c r="B39" s="5"/>
      <c r="C39" s="6"/>
      <c r="D39" s="6" t="str">
        <f t="shared" si="1"/>
        <v/>
      </c>
      <c r="E39" s="6"/>
      <c r="F39" s="6"/>
      <c r="G39" s="7"/>
      <c r="H39" s="13"/>
      <c r="I39" s="101">
        <f t="shared" si="6"/>
        <v>0</v>
      </c>
      <c r="J39" s="13"/>
      <c r="K39" s="16">
        <f t="shared" si="2"/>
        <v>0</v>
      </c>
      <c r="L39" s="102">
        <f t="shared" si="3"/>
        <v>0</v>
      </c>
      <c r="M39" s="81">
        <f t="shared" si="4"/>
        <v>0</v>
      </c>
      <c r="N39" s="81">
        <f t="shared" si="5"/>
        <v>0</v>
      </c>
    </row>
    <row r="40" spans="1:14" s="134" customFormat="1" ht="30" customHeight="1" x14ac:dyDescent="0.25">
      <c r="A40" s="137">
        <v>30</v>
      </c>
      <c r="B40" s="5"/>
      <c r="C40" s="6"/>
      <c r="D40" s="6" t="str">
        <f t="shared" si="1"/>
        <v/>
      </c>
      <c r="E40" s="6"/>
      <c r="F40" s="6"/>
      <c r="G40" s="7"/>
      <c r="H40" s="13"/>
      <c r="I40" s="101">
        <f t="shared" si="6"/>
        <v>0</v>
      </c>
      <c r="J40" s="13"/>
      <c r="K40" s="16">
        <f t="shared" si="2"/>
        <v>0</v>
      </c>
      <c r="L40" s="102">
        <f t="shared" si="3"/>
        <v>0</v>
      </c>
      <c r="M40" s="81">
        <f t="shared" si="4"/>
        <v>0</v>
      </c>
      <c r="N40" s="81">
        <f t="shared" si="5"/>
        <v>0</v>
      </c>
    </row>
    <row r="41" spans="1:14" s="134" customFormat="1" ht="30" customHeight="1" x14ac:dyDescent="0.25">
      <c r="A41" s="137">
        <v>31</v>
      </c>
      <c r="B41" s="5"/>
      <c r="C41" s="6"/>
      <c r="D41" s="6" t="str">
        <f t="shared" si="1"/>
        <v/>
      </c>
      <c r="E41" s="6"/>
      <c r="F41" s="6"/>
      <c r="G41" s="8"/>
      <c r="H41" s="13"/>
      <c r="I41" s="138">
        <f t="shared" si="6"/>
        <v>0</v>
      </c>
      <c r="J41" s="13"/>
      <c r="K41" s="139">
        <f t="shared" si="2"/>
        <v>0</v>
      </c>
      <c r="L41" s="102">
        <f t="shared" si="3"/>
        <v>0</v>
      </c>
      <c r="M41" s="140">
        <f t="shared" si="4"/>
        <v>0</v>
      </c>
      <c r="N41" s="140">
        <f t="shared" si="5"/>
        <v>0</v>
      </c>
    </row>
    <row r="42" spans="1:14" s="134" customFormat="1" ht="30" customHeight="1" x14ac:dyDescent="0.25">
      <c r="A42" s="137">
        <v>32</v>
      </c>
      <c r="B42" s="5"/>
      <c r="C42" s="6"/>
      <c r="D42" s="6" t="str">
        <f t="shared" si="1"/>
        <v/>
      </c>
      <c r="E42" s="6"/>
      <c r="F42" s="6"/>
      <c r="G42" s="8"/>
      <c r="H42" s="13"/>
      <c r="I42" s="138">
        <f t="shared" si="6"/>
        <v>0</v>
      </c>
      <c r="J42" s="13"/>
      <c r="K42" s="139">
        <f t="shared" si="2"/>
        <v>0</v>
      </c>
      <c r="L42" s="102">
        <f t="shared" si="3"/>
        <v>0</v>
      </c>
      <c r="M42" s="140">
        <f t="shared" si="4"/>
        <v>0</v>
      </c>
      <c r="N42" s="140">
        <f t="shared" si="5"/>
        <v>0</v>
      </c>
    </row>
    <row r="43" spans="1:14" s="134" customFormat="1" ht="30" customHeight="1" x14ac:dyDescent="0.25">
      <c r="A43" s="137">
        <v>33</v>
      </c>
      <c r="B43" s="5"/>
      <c r="C43" s="6"/>
      <c r="D43" s="6" t="str">
        <f t="shared" si="1"/>
        <v/>
      </c>
      <c r="E43" s="6"/>
      <c r="F43" s="6"/>
      <c r="G43" s="8"/>
      <c r="H43" s="13"/>
      <c r="I43" s="138">
        <f t="shared" si="6"/>
        <v>0</v>
      </c>
      <c r="J43" s="13"/>
      <c r="K43" s="139">
        <f t="shared" si="2"/>
        <v>0</v>
      </c>
      <c r="L43" s="102">
        <f t="shared" si="3"/>
        <v>0</v>
      </c>
      <c r="M43" s="140">
        <f t="shared" si="4"/>
        <v>0</v>
      </c>
      <c r="N43" s="140">
        <f t="shared" si="5"/>
        <v>0</v>
      </c>
    </row>
    <row r="44" spans="1:14" s="134" customFormat="1" ht="30" customHeight="1" x14ac:dyDescent="0.25">
      <c r="A44" s="137">
        <v>34</v>
      </c>
      <c r="B44" s="5"/>
      <c r="C44" s="6"/>
      <c r="D44" s="6" t="str">
        <f t="shared" si="1"/>
        <v/>
      </c>
      <c r="E44" s="6"/>
      <c r="F44" s="6"/>
      <c r="G44" s="8"/>
      <c r="H44" s="13"/>
      <c r="I44" s="138">
        <f t="shared" si="6"/>
        <v>0</v>
      </c>
      <c r="J44" s="13"/>
      <c r="K44" s="139">
        <f t="shared" si="2"/>
        <v>0</v>
      </c>
      <c r="L44" s="102">
        <f t="shared" si="3"/>
        <v>0</v>
      </c>
      <c r="M44" s="140">
        <f t="shared" si="4"/>
        <v>0</v>
      </c>
      <c r="N44" s="140">
        <f t="shared" si="5"/>
        <v>0</v>
      </c>
    </row>
    <row r="45" spans="1:14" s="134" customFormat="1" ht="30" customHeight="1" x14ac:dyDescent="0.25">
      <c r="A45" s="137">
        <v>35</v>
      </c>
      <c r="B45" s="5"/>
      <c r="C45" s="6"/>
      <c r="D45" s="6" t="str">
        <f t="shared" si="1"/>
        <v/>
      </c>
      <c r="E45" s="6"/>
      <c r="F45" s="6"/>
      <c r="G45" s="8"/>
      <c r="H45" s="13"/>
      <c r="I45" s="138">
        <f t="shared" si="6"/>
        <v>0</v>
      </c>
      <c r="J45" s="13"/>
      <c r="K45" s="139">
        <f t="shared" si="2"/>
        <v>0</v>
      </c>
      <c r="L45" s="102">
        <f t="shared" si="3"/>
        <v>0</v>
      </c>
      <c r="M45" s="140">
        <f t="shared" si="4"/>
        <v>0</v>
      </c>
      <c r="N45" s="140">
        <f t="shared" si="5"/>
        <v>0</v>
      </c>
    </row>
    <row r="46" spans="1:14" s="134" customFormat="1" ht="30" customHeight="1" x14ac:dyDescent="0.25">
      <c r="A46" s="137">
        <v>36</v>
      </c>
      <c r="B46" s="5"/>
      <c r="C46" s="6"/>
      <c r="D46" s="6" t="str">
        <f t="shared" si="1"/>
        <v/>
      </c>
      <c r="E46" s="6"/>
      <c r="F46" s="6"/>
      <c r="G46" s="8"/>
      <c r="H46" s="13"/>
      <c r="I46" s="138">
        <f t="shared" si="6"/>
        <v>0</v>
      </c>
      <c r="J46" s="13"/>
      <c r="K46" s="139">
        <f t="shared" si="2"/>
        <v>0</v>
      </c>
      <c r="L46" s="102">
        <f t="shared" si="3"/>
        <v>0</v>
      </c>
      <c r="M46" s="140">
        <f t="shared" si="4"/>
        <v>0</v>
      </c>
      <c r="N46" s="140">
        <f t="shared" si="5"/>
        <v>0</v>
      </c>
    </row>
    <row r="47" spans="1:14" s="134" customFormat="1" ht="30" customHeight="1" x14ac:dyDescent="0.25">
      <c r="A47" s="137">
        <v>37</v>
      </c>
      <c r="B47" s="5"/>
      <c r="C47" s="6"/>
      <c r="D47" s="6" t="str">
        <f t="shared" si="1"/>
        <v/>
      </c>
      <c r="E47" s="6"/>
      <c r="F47" s="6"/>
      <c r="G47" s="8"/>
      <c r="H47" s="13"/>
      <c r="I47" s="138">
        <f t="shared" si="6"/>
        <v>0</v>
      </c>
      <c r="J47" s="13"/>
      <c r="K47" s="139">
        <f t="shared" si="2"/>
        <v>0</v>
      </c>
      <c r="L47" s="102">
        <f t="shared" si="3"/>
        <v>0</v>
      </c>
      <c r="M47" s="140">
        <f t="shared" si="4"/>
        <v>0</v>
      </c>
      <c r="N47" s="140">
        <f t="shared" si="5"/>
        <v>0</v>
      </c>
    </row>
    <row r="48" spans="1:14" s="134" customFormat="1" ht="30" customHeight="1" x14ac:dyDescent="0.25">
      <c r="A48" s="137">
        <v>38</v>
      </c>
      <c r="B48" s="5"/>
      <c r="C48" s="6"/>
      <c r="D48" s="6" t="str">
        <f t="shared" si="1"/>
        <v/>
      </c>
      <c r="E48" s="6"/>
      <c r="F48" s="6"/>
      <c r="G48" s="8"/>
      <c r="H48" s="13"/>
      <c r="I48" s="138">
        <f t="shared" si="6"/>
        <v>0</v>
      </c>
      <c r="J48" s="13"/>
      <c r="K48" s="139">
        <f t="shared" si="2"/>
        <v>0</v>
      </c>
      <c r="L48" s="102">
        <f t="shared" si="3"/>
        <v>0</v>
      </c>
      <c r="M48" s="140">
        <f t="shared" si="4"/>
        <v>0</v>
      </c>
      <c r="N48" s="140">
        <f t="shared" si="5"/>
        <v>0</v>
      </c>
    </row>
    <row r="49" spans="1:14" s="134" customFormat="1" ht="30" customHeight="1" x14ac:dyDescent="0.25">
      <c r="A49" s="137">
        <v>39</v>
      </c>
      <c r="B49" s="5"/>
      <c r="C49" s="6"/>
      <c r="D49" s="6" t="str">
        <f t="shared" si="1"/>
        <v/>
      </c>
      <c r="E49" s="6"/>
      <c r="F49" s="6"/>
      <c r="G49" s="8"/>
      <c r="H49" s="13"/>
      <c r="I49" s="138">
        <f t="shared" si="6"/>
        <v>0</v>
      </c>
      <c r="J49" s="13"/>
      <c r="K49" s="139">
        <f t="shared" si="2"/>
        <v>0</v>
      </c>
      <c r="L49" s="102">
        <f t="shared" si="3"/>
        <v>0</v>
      </c>
      <c r="M49" s="140">
        <f t="shared" si="4"/>
        <v>0</v>
      </c>
      <c r="N49" s="140">
        <f t="shared" si="5"/>
        <v>0</v>
      </c>
    </row>
    <row r="50" spans="1:14" s="134" customFormat="1" ht="30" customHeight="1" x14ac:dyDescent="0.25">
      <c r="A50" s="141">
        <v>40</v>
      </c>
      <c r="B50" s="9"/>
      <c r="C50" s="10"/>
      <c r="D50" s="10" t="str">
        <f t="shared" si="1"/>
        <v/>
      </c>
      <c r="E50" s="10"/>
      <c r="F50" s="10"/>
      <c r="G50" s="11"/>
      <c r="H50" s="14"/>
      <c r="I50" s="142">
        <f t="shared" si="6"/>
        <v>0</v>
      </c>
      <c r="J50" s="14"/>
      <c r="K50" s="143">
        <f t="shared" si="2"/>
        <v>0</v>
      </c>
      <c r="L50" s="103">
        <f t="shared" si="3"/>
        <v>0</v>
      </c>
      <c r="M50" s="144">
        <f t="shared" si="4"/>
        <v>0</v>
      </c>
      <c r="N50" s="144">
        <f t="shared" si="5"/>
        <v>0</v>
      </c>
    </row>
    <row r="51" spans="1:14" s="17" customFormat="1" ht="22.5" customHeight="1" x14ac:dyDescent="0.25">
      <c r="A51" s="145" t="s">
        <v>51</v>
      </c>
      <c r="B51" s="146"/>
      <c r="H51" s="2"/>
      <c r="J51" s="2"/>
      <c r="L51" s="3"/>
    </row>
  </sheetData>
  <sheetProtection algorithmName="SHA-512" hashValue="6337Rl/g/hHdgLoFT82ph/CpwFf0yPy7Y07AMy9VFYgFKdiDv0Dvo+KkussYDs9NW/ZCmhO+I2Ni4/jT2jSO6A==" saltValue="JJkJ0zeaFshoKr+UxVABHg==" spinCount="100000" sheet="1" selectLockedCells="1" sort="0"/>
  <mergeCells count="9">
    <mergeCell ref="A2:N2"/>
    <mergeCell ref="H7:I7"/>
    <mergeCell ref="J7:K7"/>
    <mergeCell ref="A7:A8"/>
    <mergeCell ref="B7:B8"/>
    <mergeCell ref="E7:E8"/>
    <mergeCell ref="C7:C8"/>
    <mergeCell ref="F7:F8"/>
    <mergeCell ref="D7:D8"/>
  </mergeCells>
  <phoneticPr fontId="42" type="noConversion"/>
  <conditionalFormatting sqref="B11:I50">
    <cfRule type="containsBlanks" dxfId="32" priority="60" stopIfTrue="1">
      <formula>LEN(TRIM(B11))=0</formula>
    </cfRule>
  </conditionalFormatting>
  <conditionalFormatting sqref="H11:H50">
    <cfRule type="containsBlanks" dxfId="31" priority="29">
      <formula>LEN(TRIM(H11))=0</formula>
    </cfRule>
  </conditionalFormatting>
  <conditionalFormatting sqref="J11:K50">
    <cfRule type="containsBlanks" dxfId="30" priority="26">
      <formula>LEN(TRIM(J11))=0</formula>
    </cfRule>
  </conditionalFormatting>
  <conditionalFormatting sqref="M11:N50">
    <cfRule type="containsBlanks" dxfId="29" priority="1" stopIfTrue="1">
      <formula>LEN(TRIM(M11))=0</formula>
    </cfRule>
  </conditionalFormatting>
  <printOptions horizontalCentered="1"/>
  <pageMargins left="0.39370078740157483" right="0.39370078740157483" top="1.0629921259842521" bottom="0.47244094488188981" header="0.27559055118110237" footer="0.27559055118110237"/>
  <pageSetup paperSize="9" scale="33" orientation="landscape" r:id="rId1"/>
  <headerFooter scaleWithDoc="0">
    <oddHeader>&amp;C
&amp;R&amp;"Century Gothic,Normal"&amp;7Consultation Nettoyage
&amp;D</oddHeader>
    <oddFooter>&amp;L&amp;"Century Gothic,Normal"&amp;7&amp;F&amp;R&amp;"Century Gothic,Normal"&amp;7DPGF - Page &amp;P /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'Liste missions'!#REF!</xm:f>
          </x14:formula1>
          <xm:sqref>B4:B7 B51:B65378</xm:sqref>
        </x14:dataValidation>
        <x14:dataValidation type="list" allowBlank="1" showInputMessage="1" showErrorMessage="1" xr:uid="{8DFB4B9E-0BC2-4FB4-8661-29DB27219D62}">
          <x14:formula1>
            <xm:f>'Liste missions'!$B$3:$B$11</xm:f>
          </x14:formula1>
          <xm:sqref>B11:B50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53"/>
  <sheetViews>
    <sheetView showGridLines="0" showRowColHeaders="0" zoomScale="70" zoomScaleNormal="70" zoomScaleSheetLayoutView="100" workbookViewId="0">
      <pane xSplit="4" ySplit="10" topLeftCell="E11" activePane="bottomRight" state="frozen"/>
      <selection pane="topRight" activeCell="E58" sqref="E58"/>
      <selection pane="bottomLeft" activeCell="E58" sqref="E58"/>
      <selection pane="bottomRight" activeCell="E11" sqref="E11"/>
    </sheetView>
  </sheetViews>
  <sheetFormatPr baseColWidth="10" defaultColWidth="11.44140625" defaultRowHeight="13.2" x14ac:dyDescent="0.25"/>
  <cols>
    <col min="1" max="1" width="11.44140625" style="18" customWidth="1"/>
    <col min="2" max="2" width="62.33203125" style="18" customWidth="1"/>
    <col min="3" max="3" width="32.33203125" style="147" customWidth="1"/>
    <col min="4" max="4" width="32.33203125" style="147" hidden="1" customWidth="1"/>
    <col min="5" max="18" width="18" style="147" customWidth="1"/>
    <col min="19" max="19" width="32.109375" style="18" bestFit="1" customWidth="1"/>
    <col min="20" max="20" width="18.5546875" style="148" customWidth="1"/>
    <col min="21" max="22" width="15.6640625" style="18" customWidth="1"/>
    <col min="23" max="16384" width="11.44140625" style="18"/>
  </cols>
  <sheetData>
    <row r="1" spans="1:21" ht="80.25" customHeight="1" x14ac:dyDescent="0.25"/>
    <row r="2" spans="1:21" ht="46.2" customHeight="1" x14ac:dyDescent="0.25">
      <c r="A2" s="350" t="s">
        <v>52</v>
      </c>
      <c r="B2" s="350"/>
      <c r="C2" s="350"/>
      <c r="D2" s="350"/>
      <c r="E2" s="350"/>
      <c r="F2" s="350"/>
      <c r="G2" s="350"/>
      <c r="H2" s="350"/>
      <c r="I2" s="350"/>
      <c r="J2" s="350"/>
      <c r="K2" s="350"/>
      <c r="L2" s="350"/>
      <c r="M2" s="350"/>
      <c r="N2" s="350"/>
      <c r="O2" s="350"/>
      <c r="P2" s="350"/>
      <c r="Q2" s="350"/>
      <c r="R2" s="350"/>
      <c r="S2" s="350"/>
      <c r="T2" s="350"/>
    </row>
    <row r="3" spans="1:21" ht="21" thickBot="1" x14ac:dyDescent="0.3">
      <c r="A3" s="351"/>
      <c r="B3" s="351"/>
      <c r="C3" s="351"/>
      <c r="D3" s="351"/>
      <c r="E3" s="351"/>
      <c r="F3" s="351"/>
      <c r="G3" s="351"/>
      <c r="H3" s="351"/>
      <c r="I3" s="351"/>
      <c r="J3" s="351"/>
      <c r="K3" s="351"/>
      <c r="L3" s="351"/>
      <c r="M3" s="351"/>
      <c r="N3" s="351"/>
      <c r="O3" s="351"/>
      <c r="P3" s="351"/>
      <c r="Q3" s="351"/>
      <c r="R3" s="351"/>
      <c r="S3" s="351"/>
      <c r="T3" s="351"/>
      <c r="U3" s="149"/>
    </row>
    <row r="4" spans="1:21" s="134" customFormat="1" ht="20.399999999999999" x14ac:dyDescent="0.25">
      <c r="A4" s="150" t="s">
        <v>53</v>
      </c>
      <c r="B4" s="151" t="s">
        <v>54</v>
      </c>
      <c r="C4" s="152"/>
      <c r="D4" s="152"/>
      <c r="E4" s="152"/>
      <c r="F4" s="152"/>
      <c r="G4" s="152"/>
      <c r="H4" s="152"/>
      <c r="I4" s="152"/>
      <c r="J4" s="152"/>
      <c r="K4" s="152"/>
      <c r="L4" s="152"/>
      <c r="M4" s="152"/>
      <c r="N4" s="152"/>
      <c r="O4" s="152"/>
      <c r="P4" s="152"/>
      <c r="Q4" s="152"/>
      <c r="R4" s="152"/>
      <c r="S4" s="153"/>
      <c r="T4" s="154"/>
    </row>
    <row r="5" spans="1:21" s="134" customFormat="1" ht="21" thickBot="1" x14ac:dyDescent="0.3">
      <c r="A5" s="155"/>
      <c r="B5" s="156" t="s">
        <v>55</v>
      </c>
      <c r="C5" s="157"/>
      <c r="D5" s="157"/>
      <c r="E5" s="157"/>
      <c r="F5" s="157"/>
      <c r="G5" s="157"/>
      <c r="H5" s="157"/>
      <c r="I5" s="157"/>
      <c r="J5" s="157"/>
      <c r="K5" s="157"/>
      <c r="L5" s="157"/>
      <c r="M5" s="157"/>
      <c r="N5" s="157"/>
      <c r="O5" s="157"/>
      <c r="P5" s="157"/>
      <c r="Q5" s="157"/>
      <c r="R5" s="157"/>
      <c r="S5" s="158"/>
      <c r="T5" s="159"/>
    </row>
    <row r="6" spans="1:21" s="134" customFormat="1" ht="21" thickBot="1" x14ac:dyDescent="0.3">
      <c r="A6" s="160"/>
      <c r="B6" s="161"/>
      <c r="C6" s="162"/>
      <c r="D6" s="162"/>
      <c r="E6" s="162"/>
      <c r="F6" s="162"/>
      <c r="G6" s="162"/>
      <c r="H6" s="162"/>
      <c r="I6" s="162"/>
      <c r="J6" s="162"/>
      <c r="K6" s="162"/>
      <c r="L6" s="162"/>
      <c r="M6" s="162"/>
      <c r="N6" s="162"/>
      <c r="O6" s="162"/>
      <c r="P6" s="162"/>
      <c r="Q6" s="162"/>
      <c r="R6" s="162"/>
      <c r="S6" s="160"/>
      <c r="T6" s="160"/>
    </row>
    <row r="7" spans="1:21" ht="30.6" customHeight="1" x14ac:dyDescent="0.25">
      <c r="A7" s="352" t="s">
        <v>56</v>
      </c>
      <c r="B7" s="353"/>
      <c r="C7" s="353"/>
      <c r="D7" s="362" t="s">
        <v>33</v>
      </c>
      <c r="E7" s="365" t="s">
        <v>238</v>
      </c>
      <c r="F7" s="345" t="s">
        <v>239</v>
      </c>
      <c r="G7" s="345" t="s">
        <v>240</v>
      </c>
      <c r="H7" s="345" t="s">
        <v>241</v>
      </c>
      <c r="I7" s="345" t="s">
        <v>242</v>
      </c>
      <c r="J7" s="345" t="s">
        <v>243</v>
      </c>
      <c r="K7" s="345" t="s">
        <v>244</v>
      </c>
      <c r="L7" s="345" t="s">
        <v>245</v>
      </c>
      <c r="M7" s="345" t="s">
        <v>246</v>
      </c>
      <c r="N7" s="345" t="s">
        <v>247</v>
      </c>
      <c r="O7" s="345" t="s">
        <v>248</v>
      </c>
      <c r="P7" s="345" t="s">
        <v>207</v>
      </c>
      <c r="Q7" s="341" t="s">
        <v>249</v>
      </c>
      <c r="R7" s="343" t="s">
        <v>251</v>
      </c>
      <c r="S7" s="343" t="s">
        <v>57</v>
      </c>
      <c r="T7" s="354" t="s">
        <v>58</v>
      </c>
    </row>
    <row r="8" spans="1:21" ht="30.6" customHeight="1" x14ac:dyDescent="0.25">
      <c r="A8" s="356" t="s">
        <v>59</v>
      </c>
      <c r="B8" s="358" t="s">
        <v>60</v>
      </c>
      <c r="C8" s="359"/>
      <c r="D8" s="363"/>
      <c r="E8" s="366"/>
      <c r="F8" s="346"/>
      <c r="G8" s="346"/>
      <c r="H8" s="346"/>
      <c r="I8" s="346"/>
      <c r="J8" s="346"/>
      <c r="K8" s="346"/>
      <c r="L8" s="346"/>
      <c r="M8" s="346"/>
      <c r="N8" s="346"/>
      <c r="O8" s="346"/>
      <c r="P8" s="346"/>
      <c r="Q8" s="342"/>
      <c r="R8" s="344"/>
      <c r="S8" s="344"/>
      <c r="T8" s="355"/>
    </row>
    <row r="9" spans="1:21" ht="24.6" hidden="1" customHeight="1" x14ac:dyDescent="0.25">
      <c r="A9" s="357"/>
      <c r="B9" s="360"/>
      <c r="C9" s="361"/>
      <c r="D9" s="364"/>
      <c r="E9" s="241"/>
      <c r="F9" s="240"/>
      <c r="G9" s="240"/>
      <c r="H9" s="240"/>
      <c r="I9" s="240"/>
      <c r="J9" s="240"/>
      <c r="K9" s="240"/>
      <c r="L9" s="240"/>
      <c r="M9" s="240"/>
      <c r="N9" s="240"/>
      <c r="O9" s="240"/>
      <c r="P9" s="240"/>
      <c r="Q9" s="240"/>
      <c r="R9" s="240"/>
      <c r="S9" s="163">
        <f>SUBTOTAL(9,S11:S50)</f>
        <v>0</v>
      </c>
      <c r="T9" s="164">
        <f t="shared" ref="T9" si="0">SUBTOTAL(9,T11:T50)</f>
        <v>0</v>
      </c>
    </row>
    <row r="10" spans="1:21" s="17" customFormat="1" ht="8.6999999999999993" customHeight="1" x14ac:dyDescent="0.25">
      <c r="A10" s="165"/>
      <c r="B10" s="166"/>
      <c r="C10" s="167"/>
      <c r="D10" s="166"/>
      <c r="E10" s="242"/>
      <c r="F10" s="243"/>
      <c r="G10" s="243"/>
      <c r="H10" s="243"/>
      <c r="I10" s="243"/>
      <c r="J10" s="243"/>
      <c r="K10" s="243"/>
      <c r="L10" s="243"/>
      <c r="M10" s="243"/>
      <c r="N10" s="243"/>
      <c r="O10" s="243"/>
      <c r="P10" s="243"/>
      <c r="Q10" s="243"/>
      <c r="R10" s="243"/>
      <c r="S10" s="165"/>
      <c r="T10" s="168"/>
    </row>
    <row r="11" spans="1:21" ht="27" customHeight="1" x14ac:dyDescent="0.25">
      <c r="A11" s="169">
        <f>'Moyens humains'!A11</f>
        <v>1</v>
      </c>
      <c r="B11" s="170" t="str">
        <f>IF(ISBLANK('Moyens humains'!B11),"",'Moyens humains'!B11)</f>
        <v/>
      </c>
      <c r="C11" s="171" t="str">
        <f>IF(ISBLANK('Moyens humains'!C11),"",'Moyens humains'!C11)</f>
        <v/>
      </c>
      <c r="D11" s="172" t="str">
        <f>B11&amp;C11</f>
        <v/>
      </c>
      <c r="E11" s="104"/>
      <c r="F11" s="244"/>
      <c r="G11" s="244"/>
      <c r="H11" s="244"/>
      <c r="I11" s="244"/>
      <c r="J11" s="244"/>
      <c r="K11" s="244"/>
      <c r="L11" s="244"/>
      <c r="M11" s="244"/>
      <c r="N11" s="244"/>
      <c r="O11" s="244"/>
      <c r="P11" s="244"/>
      <c r="Q11" s="245"/>
      <c r="R11" s="253"/>
      <c r="S11" s="248">
        <f>SUM(E11:R11)</f>
        <v>0</v>
      </c>
      <c r="T11" s="173">
        <f>S11/1645</f>
        <v>0</v>
      </c>
    </row>
    <row r="12" spans="1:21" ht="27" customHeight="1" x14ac:dyDescent="0.25">
      <c r="A12" s="174">
        <f>'Moyens humains'!A12</f>
        <v>2</v>
      </c>
      <c r="B12" s="175" t="str">
        <f>IF(ISBLANK('Moyens humains'!B12),"",'Moyens humains'!B12)</f>
        <v/>
      </c>
      <c r="C12" s="176" t="str">
        <f>IF(ISBLANK('Moyens humains'!C12),"",'Moyens humains'!C12)</f>
        <v/>
      </c>
      <c r="D12" s="177" t="str">
        <f t="shared" ref="D12:D50" si="1">B12&amp;C12</f>
        <v/>
      </c>
      <c r="E12" s="104"/>
      <c r="F12" s="244"/>
      <c r="G12" s="244"/>
      <c r="H12" s="244"/>
      <c r="I12" s="244"/>
      <c r="J12" s="244"/>
      <c r="K12" s="244"/>
      <c r="L12" s="244"/>
      <c r="M12" s="244"/>
      <c r="N12" s="244"/>
      <c r="O12" s="244"/>
      <c r="P12" s="244"/>
      <c r="Q12" s="245"/>
      <c r="R12" s="253"/>
      <c r="S12" s="248">
        <f t="shared" ref="S12:S50" si="2">SUM(E12:R12)</f>
        <v>0</v>
      </c>
      <c r="T12" s="178">
        <f t="shared" ref="T12:T50" si="3">S12/1645</f>
        <v>0</v>
      </c>
    </row>
    <row r="13" spans="1:21" ht="27" customHeight="1" x14ac:dyDescent="0.25">
      <c r="A13" s="174">
        <f>'Moyens humains'!A13</f>
        <v>3</v>
      </c>
      <c r="B13" s="175" t="str">
        <f>IF(ISBLANK('Moyens humains'!B13),"",'Moyens humains'!B13)</f>
        <v/>
      </c>
      <c r="C13" s="176" t="str">
        <f>IF(ISBLANK('Moyens humains'!C13),"",'Moyens humains'!C13)</f>
        <v/>
      </c>
      <c r="D13" s="177" t="str">
        <f t="shared" si="1"/>
        <v/>
      </c>
      <c r="E13" s="104"/>
      <c r="F13" s="244"/>
      <c r="G13" s="244"/>
      <c r="H13" s="244"/>
      <c r="I13" s="244"/>
      <c r="J13" s="244"/>
      <c r="K13" s="244"/>
      <c r="L13" s="244"/>
      <c r="M13" s="244"/>
      <c r="N13" s="244"/>
      <c r="O13" s="244"/>
      <c r="P13" s="244"/>
      <c r="Q13" s="245"/>
      <c r="R13" s="253"/>
      <c r="S13" s="248">
        <f t="shared" si="2"/>
        <v>0</v>
      </c>
      <c r="T13" s="179">
        <f t="shared" si="3"/>
        <v>0</v>
      </c>
    </row>
    <row r="14" spans="1:21" ht="27" customHeight="1" x14ac:dyDescent="0.25">
      <c r="A14" s="174">
        <f>'Moyens humains'!A14</f>
        <v>4</v>
      </c>
      <c r="B14" s="175" t="str">
        <f>IF(ISBLANK('Moyens humains'!B14),"",'Moyens humains'!B14)</f>
        <v/>
      </c>
      <c r="C14" s="176" t="str">
        <f>IF(ISBLANK('Moyens humains'!C14),"",'Moyens humains'!C14)</f>
        <v/>
      </c>
      <c r="D14" s="177" t="str">
        <f t="shared" si="1"/>
        <v/>
      </c>
      <c r="E14" s="104"/>
      <c r="F14" s="244"/>
      <c r="G14" s="244"/>
      <c r="H14" s="244"/>
      <c r="I14" s="244"/>
      <c r="J14" s="244"/>
      <c r="K14" s="244"/>
      <c r="L14" s="244"/>
      <c r="M14" s="244"/>
      <c r="N14" s="244"/>
      <c r="O14" s="244"/>
      <c r="P14" s="244"/>
      <c r="Q14" s="245"/>
      <c r="R14" s="253"/>
      <c r="S14" s="248">
        <f t="shared" si="2"/>
        <v>0</v>
      </c>
      <c r="T14" s="179">
        <f t="shared" si="3"/>
        <v>0</v>
      </c>
    </row>
    <row r="15" spans="1:21" ht="27" customHeight="1" x14ac:dyDescent="0.25">
      <c r="A15" s="174">
        <f>'Moyens humains'!A15</f>
        <v>5</v>
      </c>
      <c r="B15" s="175" t="str">
        <f>IF(ISBLANK('Moyens humains'!B15),"",'Moyens humains'!B15)</f>
        <v/>
      </c>
      <c r="C15" s="176" t="str">
        <f>IF(ISBLANK('Moyens humains'!C15),"",'Moyens humains'!C15)</f>
        <v/>
      </c>
      <c r="D15" s="177" t="str">
        <f t="shared" si="1"/>
        <v/>
      </c>
      <c r="E15" s="104"/>
      <c r="F15" s="244"/>
      <c r="G15" s="244"/>
      <c r="H15" s="244"/>
      <c r="I15" s="244"/>
      <c r="J15" s="244"/>
      <c r="K15" s="244"/>
      <c r="L15" s="244"/>
      <c r="M15" s="244"/>
      <c r="N15" s="244"/>
      <c r="O15" s="244"/>
      <c r="P15" s="244"/>
      <c r="Q15" s="245"/>
      <c r="R15" s="253"/>
      <c r="S15" s="248">
        <f t="shared" si="2"/>
        <v>0</v>
      </c>
      <c r="T15" s="179">
        <f t="shared" si="3"/>
        <v>0</v>
      </c>
    </row>
    <row r="16" spans="1:21" ht="27" customHeight="1" x14ac:dyDescent="0.25">
      <c r="A16" s="174">
        <f>'Moyens humains'!A16</f>
        <v>6</v>
      </c>
      <c r="B16" s="175" t="str">
        <f>IF(ISBLANK('Moyens humains'!B16),"",'Moyens humains'!B16)</f>
        <v/>
      </c>
      <c r="C16" s="176" t="str">
        <f>IF(ISBLANK('Moyens humains'!C16),"",'Moyens humains'!C16)</f>
        <v/>
      </c>
      <c r="D16" s="177" t="str">
        <f t="shared" si="1"/>
        <v/>
      </c>
      <c r="E16" s="104"/>
      <c r="F16" s="244"/>
      <c r="G16" s="244"/>
      <c r="H16" s="244"/>
      <c r="I16" s="244"/>
      <c r="J16" s="244"/>
      <c r="K16" s="244"/>
      <c r="L16" s="244"/>
      <c r="M16" s="244"/>
      <c r="N16" s="244"/>
      <c r="O16" s="244"/>
      <c r="P16" s="244"/>
      <c r="Q16" s="245"/>
      <c r="R16" s="253"/>
      <c r="S16" s="248">
        <f t="shared" si="2"/>
        <v>0</v>
      </c>
      <c r="T16" s="179">
        <f t="shared" si="3"/>
        <v>0</v>
      </c>
    </row>
    <row r="17" spans="1:20" ht="27" customHeight="1" x14ac:dyDescent="0.25">
      <c r="A17" s="174">
        <f>'Moyens humains'!A17</f>
        <v>7</v>
      </c>
      <c r="B17" s="175" t="str">
        <f>IF(ISBLANK('Moyens humains'!B17),"",'Moyens humains'!B17)</f>
        <v/>
      </c>
      <c r="C17" s="176" t="str">
        <f>IF(ISBLANK('Moyens humains'!C17),"",'Moyens humains'!C17)</f>
        <v/>
      </c>
      <c r="D17" s="177" t="str">
        <f t="shared" si="1"/>
        <v/>
      </c>
      <c r="E17" s="104"/>
      <c r="F17" s="244"/>
      <c r="G17" s="244"/>
      <c r="H17" s="244"/>
      <c r="I17" s="244"/>
      <c r="J17" s="244"/>
      <c r="K17" s="244"/>
      <c r="L17" s="244"/>
      <c r="M17" s="244"/>
      <c r="N17" s="244"/>
      <c r="O17" s="244"/>
      <c r="P17" s="244"/>
      <c r="Q17" s="245"/>
      <c r="R17" s="253"/>
      <c r="S17" s="248">
        <f t="shared" si="2"/>
        <v>0</v>
      </c>
      <c r="T17" s="179">
        <f t="shared" si="3"/>
        <v>0</v>
      </c>
    </row>
    <row r="18" spans="1:20" ht="27" customHeight="1" x14ac:dyDescent="0.25">
      <c r="A18" s="174">
        <f>'Moyens humains'!A18</f>
        <v>8</v>
      </c>
      <c r="B18" s="175" t="str">
        <f>IF(ISBLANK('Moyens humains'!B18),"",'Moyens humains'!B18)</f>
        <v/>
      </c>
      <c r="C18" s="176" t="str">
        <f>IF(ISBLANK('Moyens humains'!C18),"",'Moyens humains'!C18)</f>
        <v/>
      </c>
      <c r="D18" s="177" t="str">
        <f t="shared" si="1"/>
        <v/>
      </c>
      <c r="E18" s="104"/>
      <c r="F18" s="244"/>
      <c r="G18" s="244"/>
      <c r="H18" s="244"/>
      <c r="I18" s="244"/>
      <c r="J18" s="244"/>
      <c r="K18" s="244"/>
      <c r="L18" s="244"/>
      <c r="M18" s="244"/>
      <c r="N18" s="244"/>
      <c r="O18" s="244"/>
      <c r="P18" s="244"/>
      <c r="Q18" s="245"/>
      <c r="R18" s="253"/>
      <c r="S18" s="248">
        <f t="shared" si="2"/>
        <v>0</v>
      </c>
      <c r="T18" s="179">
        <f t="shared" si="3"/>
        <v>0</v>
      </c>
    </row>
    <row r="19" spans="1:20" ht="27" customHeight="1" x14ac:dyDescent="0.25">
      <c r="A19" s="174">
        <f>'Moyens humains'!A19</f>
        <v>9</v>
      </c>
      <c r="B19" s="175" t="str">
        <f>IF(ISBLANK('Moyens humains'!B19),"",'Moyens humains'!B19)</f>
        <v/>
      </c>
      <c r="C19" s="176" t="str">
        <f>IF(ISBLANK('Moyens humains'!C19),"",'Moyens humains'!C19)</f>
        <v/>
      </c>
      <c r="D19" s="177" t="str">
        <f t="shared" si="1"/>
        <v/>
      </c>
      <c r="E19" s="104"/>
      <c r="F19" s="244"/>
      <c r="G19" s="244"/>
      <c r="H19" s="244"/>
      <c r="I19" s="244"/>
      <c r="J19" s="244"/>
      <c r="K19" s="244"/>
      <c r="L19" s="244"/>
      <c r="M19" s="244"/>
      <c r="N19" s="244"/>
      <c r="O19" s="244"/>
      <c r="P19" s="244"/>
      <c r="Q19" s="245"/>
      <c r="R19" s="253"/>
      <c r="S19" s="248">
        <f t="shared" si="2"/>
        <v>0</v>
      </c>
      <c r="T19" s="179">
        <f t="shared" si="3"/>
        <v>0</v>
      </c>
    </row>
    <row r="20" spans="1:20" ht="27" customHeight="1" x14ac:dyDescent="0.25">
      <c r="A20" s="174">
        <f>'Moyens humains'!A20</f>
        <v>10</v>
      </c>
      <c r="B20" s="175" t="str">
        <f>IF(ISBLANK('Moyens humains'!B20),"",'Moyens humains'!B20)</f>
        <v/>
      </c>
      <c r="C20" s="176" t="str">
        <f>IF(ISBLANK('Moyens humains'!C20),"",'Moyens humains'!C20)</f>
        <v/>
      </c>
      <c r="D20" s="177" t="str">
        <f t="shared" si="1"/>
        <v/>
      </c>
      <c r="E20" s="104"/>
      <c r="F20" s="244"/>
      <c r="G20" s="244"/>
      <c r="H20" s="244"/>
      <c r="I20" s="244"/>
      <c r="J20" s="244"/>
      <c r="K20" s="244"/>
      <c r="L20" s="244"/>
      <c r="M20" s="244"/>
      <c r="N20" s="244"/>
      <c r="O20" s="244"/>
      <c r="P20" s="244"/>
      <c r="Q20" s="245"/>
      <c r="R20" s="253"/>
      <c r="S20" s="248">
        <f t="shared" si="2"/>
        <v>0</v>
      </c>
      <c r="T20" s="179">
        <f t="shared" si="3"/>
        <v>0</v>
      </c>
    </row>
    <row r="21" spans="1:20" ht="27" customHeight="1" x14ac:dyDescent="0.25">
      <c r="A21" s="174">
        <f>'Moyens humains'!A21</f>
        <v>11</v>
      </c>
      <c r="B21" s="175" t="str">
        <f>IF(ISBLANK('Moyens humains'!B21),"",'Moyens humains'!B21)</f>
        <v/>
      </c>
      <c r="C21" s="176" t="str">
        <f>IF(ISBLANK('Moyens humains'!C21),"",'Moyens humains'!C21)</f>
        <v/>
      </c>
      <c r="D21" s="177" t="str">
        <f t="shared" si="1"/>
        <v/>
      </c>
      <c r="E21" s="104"/>
      <c r="F21" s="244"/>
      <c r="G21" s="244"/>
      <c r="H21" s="244"/>
      <c r="I21" s="244"/>
      <c r="J21" s="244"/>
      <c r="K21" s="244"/>
      <c r="L21" s="244"/>
      <c r="M21" s="244"/>
      <c r="N21" s="244"/>
      <c r="O21" s="244"/>
      <c r="P21" s="244"/>
      <c r="Q21" s="245"/>
      <c r="R21" s="253"/>
      <c r="S21" s="248">
        <f t="shared" si="2"/>
        <v>0</v>
      </c>
      <c r="T21" s="179">
        <f t="shared" si="3"/>
        <v>0</v>
      </c>
    </row>
    <row r="22" spans="1:20" ht="27" customHeight="1" x14ac:dyDescent="0.25">
      <c r="A22" s="174">
        <f>'Moyens humains'!A22</f>
        <v>12</v>
      </c>
      <c r="B22" s="175" t="str">
        <f>IF(ISBLANK('Moyens humains'!B22),"",'Moyens humains'!B22)</f>
        <v/>
      </c>
      <c r="C22" s="176" t="str">
        <f>IF(ISBLANK('Moyens humains'!C22),"",'Moyens humains'!C22)</f>
        <v/>
      </c>
      <c r="D22" s="177" t="str">
        <f t="shared" si="1"/>
        <v/>
      </c>
      <c r="E22" s="104"/>
      <c r="F22" s="244"/>
      <c r="G22" s="244"/>
      <c r="H22" s="244"/>
      <c r="I22" s="244"/>
      <c r="J22" s="244"/>
      <c r="K22" s="244"/>
      <c r="L22" s="244"/>
      <c r="M22" s="244"/>
      <c r="N22" s="244"/>
      <c r="O22" s="244"/>
      <c r="P22" s="244"/>
      <c r="Q22" s="245"/>
      <c r="R22" s="253"/>
      <c r="S22" s="248">
        <f t="shared" si="2"/>
        <v>0</v>
      </c>
      <c r="T22" s="179">
        <f t="shared" si="3"/>
        <v>0</v>
      </c>
    </row>
    <row r="23" spans="1:20" ht="27" customHeight="1" x14ac:dyDescent="0.25">
      <c r="A23" s="174">
        <f>'Moyens humains'!A23</f>
        <v>13</v>
      </c>
      <c r="B23" s="175" t="str">
        <f>IF(ISBLANK('Moyens humains'!B23),"",'Moyens humains'!B23)</f>
        <v/>
      </c>
      <c r="C23" s="176" t="str">
        <f>IF(ISBLANK('Moyens humains'!C23),"",'Moyens humains'!C23)</f>
        <v/>
      </c>
      <c r="D23" s="177" t="str">
        <f t="shared" si="1"/>
        <v/>
      </c>
      <c r="E23" s="104"/>
      <c r="F23" s="244"/>
      <c r="G23" s="244"/>
      <c r="H23" s="244"/>
      <c r="I23" s="244"/>
      <c r="J23" s="244"/>
      <c r="K23" s="244"/>
      <c r="L23" s="244"/>
      <c r="M23" s="244"/>
      <c r="N23" s="244"/>
      <c r="O23" s="244"/>
      <c r="P23" s="244"/>
      <c r="Q23" s="245"/>
      <c r="R23" s="253"/>
      <c r="S23" s="248">
        <f t="shared" si="2"/>
        <v>0</v>
      </c>
      <c r="T23" s="179">
        <f t="shared" si="3"/>
        <v>0</v>
      </c>
    </row>
    <row r="24" spans="1:20" ht="27" customHeight="1" x14ac:dyDescent="0.25">
      <c r="A24" s="174">
        <f>'Moyens humains'!A24</f>
        <v>14</v>
      </c>
      <c r="B24" s="175" t="str">
        <f>IF(ISBLANK('Moyens humains'!B24),"",'Moyens humains'!B24)</f>
        <v/>
      </c>
      <c r="C24" s="176" t="str">
        <f>IF(ISBLANK('Moyens humains'!C24),"",'Moyens humains'!C24)</f>
        <v/>
      </c>
      <c r="D24" s="177" t="str">
        <f t="shared" si="1"/>
        <v/>
      </c>
      <c r="E24" s="104"/>
      <c r="F24" s="244"/>
      <c r="G24" s="244"/>
      <c r="H24" s="244"/>
      <c r="I24" s="244"/>
      <c r="J24" s="244"/>
      <c r="K24" s="244"/>
      <c r="L24" s="244"/>
      <c r="M24" s="244"/>
      <c r="N24" s="244"/>
      <c r="O24" s="244"/>
      <c r="P24" s="244"/>
      <c r="Q24" s="245"/>
      <c r="R24" s="253"/>
      <c r="S24" s="248">
        <f t="shared" si="2"/>
        <v>0</v>
      </c>
      <c r="T24" s="179">
        <f t="shared" si="3"/>
        <v>0</v>
      </c>
    </row>
    <row r="25" spans="1:20" ht="27" customHeight="1" x14ac:dyDescent="0.25">
      <c r="A25" s="174">
        <f>'Moyens humains'!A25</f>
        <v>15</v>
      </c>
      <c r="B25" s="175" t="str">
        <f>IF(ISBLANK('Moyens humains'!B25),"",'Moyens humains'!B25)</f>
        <v/>
      </c>
      <c r="C25" s="176" t="str">
        <f>IF(ISBLANK('Moyens humains'!C25),"",'Moyens humains'!C25)</f>
        <v/>
      </c>
      <c r="D25" s="177" t="str">
        <f t="shared" si="1"/>
        <v/>
      </c>
      <c r="E25" s="104"/>
      <c r="F25" s="244"/>
      <c r="G25" s="244"/>
      <c r="H25" s="244"/>
      <c r="I25" s="244"/>
      <c r="J25" s="244"/>
      <c r="K25" s="244"/>
      <c r="L25" s="244"/>
      <c r="M25" s="244"/>
      <c r="N25" s="244"/>
      <c r="O25" s="244"/>
      <c r="P25" s="244"/>
      <c r="Q25" s="245"/>
      <c r="R25" s="253"/>
      <c r="S25" s="248">
        <f t="shared" si="2"/>
        <v>0</v>
      </c>
      <c r="T25" s="179">
        <f t="shared" si="3"/>
        <v>0</v>
      </c>
    </row>
    <row r="26" spans="1:20" ht="27" customHeight="1" x14ac:dyDescent="0.25">
      <c r="A26" s="174">
        <f>'Moyens humains'!A26</f>
        <v>16</v>
      </c>
      <c r="B26" s="175" t="str">
        <f>IF(ISBLANK('Moyens humains'!B26),"",'Moyens humains'!B26)</f>
        <v/>
      </c>
      <c r="C26" s="176" t="str">
        <f>IF(ISBLANK('Moyens humains'!C26),"",'Moyens humains'!C26)</f>
        <v/>
      </c>
      <c r="D26" s="177" t="str">
        <f t="shared" si="1"/>
        <v/>
      </c>
      <c r="E26" s="104"/>
      <c r="F26" s="244"/>
      <c r="G26" s="244"/>
      <c r="H26" s="244"/>
      <c r="I26" s="244"/>
      <c r="J26" s="244"/>
      <c r="K26" s="244"/>
      <c r="L26" s="244"/>
      <c r="M26" s="244"/>
      <c r="N26" s="244"/>
      <c r="O26" s="244"/>
      <c r="P26" s="244"/>
      <c r="Q26" s="245"/>
      <c r="R26" s="253"/>
      <c r="S26" s="248">
        <f t="shared" si="2"/>
        <v>0</v>
      </c>
      <c r="T26" s="179">
        <f t="shared" si="3"/>
        <v>0</v>
      </c>
    </row>
    <row r="27" spans="1:20" ht="27" customHeight="1" x14ac:dyDescent="0.25">
      <c r="A27" s="174">
        <f>'Moyens humains'!A27</f>
        <v>17</v>
      </c>
      <c r="B27" s="175" t="str">
        <f>IF(ISBLANK('Moyens humains'!B27),"",'Moyens humains'!B27)</f>
        <v/>
      </c>
      <c r="C27" s="176" t="str">
        <f>IF(ISBLANK('Moyens humains'!C27),"",'Moyens humains'!C27)</f>
        <v/>
      </c>
      <c r="D27" s="177" t="str">
        <f t="shared" si="1"/>
        <v/>
      </c>
      <c r="E27" s="104"/>
      <c r="F27" s="244"/>
      <c r="G27" s="244"/>
      <c r="H27" s="244"/>
      <c r="I27" s="244"/>
      <c r="J27" s="244"/>
      <c r="K27" s="244"/>
      <c r="L27" s="244"/>
      <c r="M27" s="244"/>
      <c r="N27" s="244"/>
      <c r="O27" s="244"/>
      <c r="P27" s="244"/>
      <c r="Q27" s="245"/>
      <c r="R27" s="253"/>
      <c r="S27" s="248">
        <f t="shared" si="2"/>
        <v>0</v>
      </c>
      <c r="T27" s="179">
        <f t="shared" si="3"/>
        <v>0</v>
      </c>
    </row>
    <row r="28" spans="1:20" ht="27" customHeight="1" x14ac:dyDescent="0.25">
      <c r="A28" s="174">
        <f>'Moyens humains'!A28</f>
        <v>18</v>
      </c>
      <c r="B28" s="175" t="str">
        <f>IF(ISBLANK('Moyens humains'!B28),"",'Moyens humains'!B28)</f>
        <v/>
      </c>
      <c r="C28" s="176" t="str">
        <f>IF(ISBLANK('Moyens humains'!C28),"",'Moyens humains'!C28)</f>
        <v/>
      </c>
      <c r="D28" s="177" t="str">
        <f t="shared" si="1"/>
        <v/>
      </c>
      <c r="E28" s="104"/>
      <c r="F28" s="244"/>
      <c r="G28" s="244"/>
      <c r="H28" s="244"/>
      <c r="I28" s="244"/>
      <c r="J28" s="244"/>
      <c r="K28" s="244"/>
      <c r="L28" s="244"/>
      <c r="M28" s="244"/>
      <c r="N28" s="244"/>
      <c r="O28" s="244"/>
      <c r="P28" s="244"/>
      <c r="Q28" s="245"/>
      <c r="R28" s="253"/>
      <c r="S28" s="248">
        <f t="shared" si="2"/>
        <v>0</v>
      </c>
      <c r="T28" s="179">
        <f t="shared" si="3"/>
        <v>0</v>
      </c>
    </row>
    <row r="29" spans="1:20" ht="27" customHeight="1" x14ac:dyDescent="0.25">
      <c r="A29" s="174">
        <f>'Moyens humains'!A29</f>
        <v>19</v>
      </c>
      <c r="B29" s="175" t="str">
        <f>IF(ISBLANK('Moyens humains'!B29),"",'Moyens humains'!B29)</f>
        <v/>
      </c>
      <c r="C29" s="176" t="str">
        <f>IF(ISBLANK('Moyens humains'!C29),"",'Moyens humains'!C29)</f>
        <v/>
      </c>
      <c r="D29" s="177" t="str">
        <f t="shared" si="1"/>
        <v/>
      </c>
      <c r="E29" s="104"/>
      <c r="F29" s="244"/>
      <c r="G29" s="244"/>
      <c r="H29" s="244"/>
      <c r="I29" s="244"/>
      <c r="J29" s="244"/>
      <c r="K29" s="244"/>
      <c r="L29" s="244"/>
      <c r="M29" s="244"/>
      <c r="N29" s="244"/>
      <c r="O29" s="244"/>
      <c r="P29" s="244"/>
      <c r="Q29" s="245"/>
      <c r="R29" s="253"/>
      <c r="S29" s="248">
        <f t="shared" si="2"/>
        <v>0</v>
      </c>
      <c r="T29" s="179">
        <f t="shared" si="3"/>
        <v>0</v>
      </c>
    </row>
    <row r="30" spans="1:20" ht="27" customHeight="1" x14ac:dyDescent="0.25">
      <c r="A30" s="174">
        <f>'Moyens humains'!A30</f>
        <v>20</v>
      </c>
      <c r="B30" s="175" t="str">
        <f>IF(ISBLANK('Moyens humains'!B30),"",'Moyens humains'!B30)</f>
        <v/>
      </c>
      <c r="C30" s="176" t="str">
        <f>IF(ISBLANK('Moyens humains'!C30),"",'Moyens humains'!C30)</f>
        <v/>
      </c>
      <c r="D30" s="177" t="str">
        <f t="shared" si="1"/>
        <v/>
      </c>
      <c r="E30" s="104"/>
      <c r="F30" s="244"/>
      <c r="G30" s="244"/>
      <c r="H30" s="244"/>
      <c r="I30" s="244"/>
      <c r="J30" s="244"/>
      <c r="K30" s="244"/>
      <c r="L30" s="244"/>
      <c r="M30" s="244"/>
      <c r="N30" s="244"/>
      <c r="O30" s="244"/>
      <c r="P30" s="244"/>
      <c r="Q30" s="245"/>
      <c r="R30" s="253"/>
      <c r="S30" s="248">
        <f t="shared" si="2"/>
        <v>0</v>
      </c>
      <c r="T30" s="179">
        <f t="shared" si="3"/>
        <v>0</v>
      </c>
    </row>
    <row r="31" spans="1:20" ht="27" customHeight="1" x14ac:dyDescent="0.25">
      <c r="A31" s="174">
        <f>'Moyens humains'!A31</f>
        <v>21</v>
      </c>
      <c r="B31" s="175" t="str">
        <f>IF(ISBLANK('Moyens humains'!B31),"",'Moyens humains'!B31)</f>
        <v/>
      </c>
      <c r="C31" s="176" t="str">
        <f>IF(ISBLANK('Moyens humains'!C31),"",'Moyens humains'!C31)</f>
        <v/>
      </c>
      <c r="D31" s="177" t="str">
        <f t="shared" si="1"/>
        <v/>
      </c>
      <c r="E31" s="104"/>
      <c r="F31" s="244"/>
      <c r="G31" s="244"/>
      <c r="H31" s="244"/>
      <c r="I31" s="244"/>
      <c r="J31" s="244"/>
      <c r="K31" s="244"/>
      <c r="L31" s="244"/>
      <c r="M31" s="244"/>
      <c r="N31" s="244"/>
      <c r="O31" s="244"/>
      <c r="P31" s="244"/>
      <c r="Q31" s="245"/>
      <c r="R31" s="253"/>
      <c r="S31" s="248">
        <f t="shared" si="2"/>
        <v>0</v>
      </c>
      <c r="T31" s="179">
        <f t="shared" si="3"/>
        <v>0</v>
      </c>
    </row>
    <row r="32" spans="1:20" ht="27" customHeight="1" x14ac:dyDescent="0.25">
      <c r="A32" s="174">
        <f>'Moyens humains'!A32</f>
        <v>22</v>
      </c>
      <c r="B32" s="175" t="str">
        <f>IF(ISBLANK('Moyens humains'!B32),"",'Moyens humains'!B32)</f>
        <v/>
      </c>
      <c r="C32" s="176" t="str">
        <f>IF(ISBLANK('Moyens humains'!C32),"",'Moyens humains'!C32)</f>
        <v/>
      </c>
      <c r="D32" s="177" t="str">
        <f t="shared" si="1"/>
        <v/>
      </c>
      <c r="E32" s="104"/>
      <c r="F32" s="244"/>
      <c r="G32" s="244"/>
      <c r="H32" s="244"/>
      <c r="I32" s="244"/>
      <c r="J32" s="244"/>
      <c r="K32" s="244"/>
      <c r="L32" s="244"/>
      <c r="M32" s="244"/>
      <c r="N32" s="244"/>
      <c r="O32" s="244"/>
      <c r="P32" s="244"/>
      <c r="Q32" s="245"/>
      <c r="R32" s="253"/>
      <c r="S32" s="248">
        <f t="shared" si="2"/>
        <v>0</v>
      </c>
      <c r="T32" s="179">
        <f t="shared" si="3"/>
        <v>0</v>
      </c>
    </row>
    <row r="33" spans="1:20" ht="27" customHeight="1" x14ac:dyDescent="0.25">
      <c r="A33" s="174">
        <f>'Moyens humains'!A33</f>
        <v>23</v>
      </c>
      <c r="B33" s="175" t="str">
        <f>IF(ISBLANK('Moyens humains'!B33),"",'Moyens humains'!B33)</f>
        <v/>
      </c>
      <c r="C33" s="176" t="str">
        <f>IF(ISBLANK('Moyens humains'!C33),"",'Moyens humains'!C33)</f>
        <v/>
      </c>
      <c r="D33" s="177" t="str">
        <f t="shared" si="1"/>
        <v/>
      </c>
      <c r="E33" s="104"/>
      <c r="F33" s="244"/>
      <c r="G33" s="244"/>
      <c r="H33" s="244"/>
      <c r="I33" s="244"/>
      <c r="J33" s="244"/>
      <c r="K33" s="244"/>
      <c r="L33" s="244"/>
      <c r="M33" s="244"/>
      <c r="N33" s="244"/>
      <c r="O33" s="244"/>
      <c r="P33" s="244"/>
      <c r="Q33" s="245"/>
      <c r="R33" s="253"/>
      <c r="S33" s="248">
        <f t="shared" si="2"/>
        <v>0</v>
      </c>
      <c r="T33" s="179">
        <f t="shared" si="3"/>
        <v>0</v>
      </c>
    </row>
    <row r="34" spans="1:20" ht="27" customHeight="1" x14ac:dyDescent="0.25">
      <c r="A34" s="174">
        <f>'Moyens humains'!A34</f>
        <v>24</v>
      </c>
      <c r="B34" s="175" t="str">
        <f>IF(ISBLANK('Moyens humains'!B34),"",'Moyens humains'!B34)</f>
        <v/>
      </c>
      <c r="C34" s="176" t="str">
        <f>IF(ISBLANK('Moyens humains'!C34),"",'Moyens humains'!C34)</f>
        <v/>
      </c>
      <c r="D34" s="177" t="str">
        <f t="shared" si="1"/>
        <v/>
      </c>
      <c r="E34" s="104"/>
      <c r="F34" s="244"/>
      <c r="G34" s="244"/>
      <c r="H34" s="244"/>
      <c r="I34" s="244"/>
      <c r="J34" s="244"/>
      <c r="K34" s="244"/>
      <c r="L34" s="244"/>
      <c r="M34" s="244"/>
      <c r="N34" s="244"/>
      <c r="O34" s="244"/>
      <c r="P34" s="244"/>
      <c r="Q34" s="245"/>
      <c r="R34" s="253"/>
      <c r="S34" s="248">
        <f t="shared" si="2"/>
        <v>0</v>
      </c>
      <c r="T34" s="179">
        <f t="shared" si="3"/>
        <v>0</v>
      </c>
    </row>
    <row r="35" spans="1:20" ht="27" customHeight="1" x14ac:dyDescent="0.25">
      <c r="A35" s="174">
        <f>'Moyens humains'!A35</f>
        <v>25</v>
      </c>
      <c r="B35" s="175" t="str">
        <f>IF(ISBLANK('Moyens humains'!B35),"",'Moyens humains'!B35)</f>
        <v/>
      </c>
      <c r="C35" s="176" t="str">
        <f>IF(ISBLANK('Moyens humains'!C35),"",'Moyens humains'!C35)</f>
        <v/>
      </c>
      <c r="D35" s="177" t="str">
        <f t="shared" si="1"/>
        <v/>
      </c>
      <c r="E35" s="104"/>
      <c r="F35" s="244"/>
      <c r="G35" s="244"/>
      <c r="H35" s="244"/>
      <c r="I35" s="244"/>
      <c r="J35" s="244"/>
      <c r="K35" s="244"/>
      <c r="L35" s="244"/>
      <c r="M35" s="244"/>
      <c r="N35" s="244"/>
      <c r="O35" s="244"/>
      <c r="P35" s="244"/>
      <c r="Q35" s="245"/>
      <c r="R35" s="253"/>
      <c r="S35" s="248">
        <f t="shared" si="2"/>
        <v>0</v>
      </c>
      <c r="T35" s="179">
        <f t="shared" si="3"/>
        <v>0</v>
      </c>
    </row>
    <row r="36" spans="1:20" ht="27" customHeight="1" x14ac:dyDescent="0.25">
      <c r="A36" s="174">
        <f>'Moyens humains'!A36</f>
        <v>26</v>
      </c>
      <c r="B36" s="175" t="str">
        <f>IF(ISBLANK('Moyens humains'!B36),"",'Moyens humains'!B36)</f>
        <v/>
      </c>
      <c r="C36" s="176" t="str">
        <f>IF(ISBLANK('Moyens humains'!C36),"",'Moyens humains'!C36)</f>
        <v/>
      </c>
      <c r="D36" s="177" t="str">
        <f t="shared" si="1"/>
        <v/>
      </c>
      <c r="E36" s="104"/>
      <c r="F36" s="244"/>
      <c r="G36" s="244"/>
      <c r="H36" s="244"/>
      <c r="I36" s="244"/>
      <c r="J36" s="244"/>
      <c r="K36" s="244"/>
      <c r="L36" s="244"/>
      <c r="M36" s="244"/>
      <c r="N36" s="244"/>
      <c r="O36" s="244"/>
      <c r="P36" s="244"/>
      <c r="Q36" s="245"/>
      <c r="R36" s="253"/>
      <c r="S36" s="248">
        <f t="shared" si="2"/>
        <v>0</v>
      </c>
      <c r="T36" s="179">
        <f t="shared" si="3"/>
        <v>0</v>
      </c>
    </row>
    <row r="37" spans="1:20" ht="27" customHeight="1" x14ac:dyDescent="0.25">
      <c r="A37" s="174">
        <f>'Moyens humains'!A37</f>
        <v>27</v>
      </c>
      <c r="B37" s="175" t="str">
        <f>IF(ISBLANK('Moyens humains'!B37),"",'Moyens humains'!B37)</f>
        <v/>
      </c>
      <c r="C37" s="176" t="str">
        <f>IF(ISBLANK('Moyens humains'!C37),"",'Moyens humains'!C37)</f>
        <v/>
      </c>
      <c r="D37" s="177" t="str">
        <f t="shared" si="1"/>
        <v/>
      </c>
      <c r="E37" s="104"/>
      <c r="F37" s="244"/>
      <c r="G37" s="244"/>
      <c r="H37" s="244"/>
      <c r="I37" s="244"/>
      <c r="J37" s="244"/>
      <c r="K37" s="244"/>
      <c r="L37" s="244"/>
      <c r="M37" s="244"/>
      <c r="N37" s="244"/>
      <c r="O37" s="244"/>
      <c r="P37" s="244"/>
      <c r="Q37" s="245"/>
      <c r="R37" s="253"/>
      <c r="S37" s="248">
        <f t="shared" si="2"/>
        <v>0</v>
      </c>
      <c r="T37" s="179">
        <f t="shared" si="3"/>
        <v>0</v>
      </c>
    </row>
    <row r="38" spans="1:20" ht="27" customHeight="1" x14ac:dyDescent="0.25">
      <c r="A38" s="174">
        <f>'Moyens humains'!A38</f>
        <v>28</v>
      </c>
      <c r="B38" s="175" t="str">
        <f>IF(ISBLANK('Moyens humains'!B38),"",'Moyens humains'!B38)</f>
        <v/>
      </c>
      <c r="C38" s="176" t="str">
        <f>IF(ISBLANK('Moyens humains'!C38),"",'Moyens humains'!C38)</f>
        <v/>
      </c>
      <c r="D38" s="177" t="str">
        <f t="shared" si="1"/>
        <v/>
      </c>
      <c r="E38" s="104"/>
      <c r="F38" s="244"/>
      <c r="G38" s="244"/>
      <c r="H38" s="244"/>
      <c r="I38" s="244"/>
      <c r="J38" s="244"/>
      <c r="K38" s="244"/>
      <c r="L38" s="244"/>
      <c r="M38" s="244"/>
      <c r="N38" s="244"/>
      <c r="O38" s="244"/>
      <c r="P38" s="244"/>
      <c r="Q38" s="245"/>
      <c r="R38" s="253"/>
      <c r="S38" s="248">
        <f t="shared" si="2"/>
        <v>0</v>
      </c>
      <c r="T38" s="179">
        <f t="shared" si="3"/>
        <v>0</v>
      </c>
    </row>
    <row r="39" spans="1:20" ht="27" customHeight="1" x14ac:dyDescent="0.25">
      <c r="A39" s="174">
        <f>'Moyens humains'!A39</f>
        <v>29</v>
      </c>
      <c r="B39" s="175" t="str">
        <f>IF(ISBLANK('Moyens humains'!B39),"",'Moyens humains'!B39)</f>
        <v/>
      </c>
      <c r="C39" s="176" t="str">
        <f>IF(ISBLANK('Moyens humains'!C39),"",'Moyens humains'!C39)</f>
        <v/>
      </c>
      <c r="D39" s="177" t="str">
        <f t="shared" si="1"/>
        <v/>
      </c>
      <c r="E39" s="104"/>
      <c r="F39" s="244"/>
      <c r="G39" s="244"/>
      <c r="H39" s="244"/>
      <c r="I39" s="244"/>
      <c r="J39" s="244"/>
      <c r="K39" s="244"/>
      <c r="L39" s="244"/>
      <c r="M39" s="244"/>
      <c r="N39" s="244"/>
      <c r="O39" s="244"/>
      <c r="P39" s="244"/>
      <c r="Q39" s="245"/>
      <c r="R39" s="253"/>
      <c r="S39" s="248">
        <f t="shared" si="2"/>
        <v>0</v>
      </c>
      <c r="T39" s="179">
        <f t="shared" si="3"/>
        <v>0</v>
      </c>
    </row>
    <row r="40" spans="1:20" ht="27" customHeight="1" x14ac:dyDescent="0.25">
      <c r="A40" s="174">
        <f>'Moyens humains'!A40</f>
        <v>30</v>
      </c>
      <c r="B40" s="175" t="str">
        <f>IF(ISBLANK('Moyens humains'!B40),"",'Moyens humains'!B40)</f>
        <v/>
      </c>
      <c r="C40" s="176" t="str">
        <f>IF(ISBLANK('Moyens humains'!C40),"",'Moyens humains'!C40)</f>
        <v/>
      </c>
      <c r="D40" s="177" t="str">
        <f t="shared" si="1"/>
        <v/>
      </c>
      <c r="E40" s="104"/>
      <c r="F40" s="244"/>
      <c r="G40" s="244"/>
      <c r="H40" s="244"/>
      <c r="I40" s="244"/>
      <c r="J40" s="244"/>
      <c r="K40" s="244"/>
      <c r="L40" s="244"/>
      <c r="M40" s="244"/>
      <c r="N40" s="244"/>
      <c r="O40" s="244"/>
      <c r="P40" s="244"/>
      <c r="Q40" s="245"/>
      <c r="R40" s="253"/>
      <c r="S40" s="248">
        <f t="shared" si="2"/>
        <v>0</v>
      </c>
      <c r="T40" s="179">
        <f t="shared" si="3"/>
        <v>0</v>
      </c>
    </row>
    <row r="41" spans="1:20" ht="27" customHeight="1" x14ac:dyDescent="0.25">
      <c r="A41" s="174">
        <f>'Moyens humains'!A41</f>
        <v>31</v>
      </c>
      <c r="B41" s="175" t="str">
        <f>IF(ISBLANK('Moyens humains'!B41),"",'Moyens humains'!B41)</f>
        <v/>
      </c>
      <c r="C41" s="176" t="str">
        <f>IF(ISBLANK('Moyens humains'!C41),"",'Moyens humains'!C41)</f>
        <v/>
      </c>
      <c r="D41" s="177" t="str">
        <f t="shared" si="1"/>
        <v/>
      </c>
      <c r="E41" s="104"/>
      <c r="F41" s="244"/>
      <c r="G41" s="244"/>
      <c r="H41" s="244"/>
      <c r="I41" s="244"/>
      <c r="J41" s="244"/>
      <c r="K41" s="244"/>
      <c r="L41" s="244"/>
      <c r="M41" s="244"/>
      <c r="N41" s="244"/>
      <c r="O41" s="244"/>
      <c r="P41" s="244"/>
      <c r="Q41" s="245"/>
      <c r="R41" s="253"/>
      <c r="S41" s="248">
        <f t="shared" si="2"/>
        <v>0</v>
      </c>
      <c r="T41" s="179">
        <f t="shared" si="3"/>
        <v>0</v>
      </c>
    </row>
    <row r="42" spans="1:20" ht="27" customHeight="1" x14ac:dyDescent="0.25">
      <c r="A42" s="174">
        <f>'Moyens humains'!A42</f>
        <v>32</v>
      </c>
      <c r="B42" s="175" t="str">
        <f>IF(ISBLANK('Moyens humains'!B42),"",'Moyens humains'!B42)</f>
        <v/>
      </c>
      <c r="C42" s="176" t="str">
        <f>IF(ISBLANK('Moyens humains'!C42),"",'Moyens humains'!C42)</f>
        <v/>
      </c>
      <c r="D42" s="177" t="str">
        <f t="shared" si="1"/>
        <v/>
      </c>
      <c r="E42" s="104"/>
      <c r="F42" s="244"/>
      <c r="G42" s="244"/>
      <c r="H42" s="244"/>
      <c r="I42" s="244"/>
      <c r="J42" s="244"/>
      <c r="K42" s="244"/>
      <c r="L42" s="244"/>
      <c r="M42" s="244"/>
      <c r="N42" s="244"/>
      <c r="O42" s="244"/>
      <c r="P42" s="244"/>
      <c r="Q42" s="245"/>
      <c r="R42" s="253"/>
      <c r="S42" s="248">
        <f t="shared" si="2"/>
        <v>0</v>
      </c>
      <c r="T42" s="179">
        <f t="shared" si="3"/>
        <v>0</v>
      </c>
    </row>
    <row r="43" spans="1:20" ht="27" customHeight="1" x14ac:dyDescent="0.25">
      <c r="A43" s="174">
        <f>'Moyens humains'!A43</f>
        <v>33</v>
      </c>
      <c r="B43" s="175" t="str">
        <f>IF(ISBLANK('Moyens humains'!B43),"",'Moyens humains'!B43)</f>
        <v/>
      </c>
      <c r="C43" s="176" t="str">
        <f>IF(ISBLANK('Moyens humains'!C43),"",'Moyens humains'!C43)</f>
        <v/>
      </c>
      <c r="D43" s="177" t="str">
        <f t="shared" si="1"/>
        <v/>
      </c>
      <c r="E43" s="104"/>
      <c r="F43" s="244"/>
      <c r="G43" s="244"/>
      <c r="H43" s="244"/>
      <c r="I43" s="244"/>
      <c r="J43" s="244"/>
      <c r="K43" s="244"/>
      <c r="L43" s="244"/>
      <c r="M43" s="244"/>
      <c r="N43" s="244"/>
      <c r="O43" s="244"/>
      <c r="P43" s="244"/>
      <c r="Q43" s="245"/>
      <c r="R43" s="253"/>
      <c r="S43" s="248">
        <f t="shared" si="2"/>
        <v>0</v>
      </c>
      <c r="T43" s="179">
        <f t="shared" si="3"/>
        <v>0</v>
      </c>
    </row>
    <row r="44" spans="1:20" ht="27" customHeight="1" x14ac:dyDescent="0.25">
      <c r="A44" s="174">
        <f>'Moyens humains'!A44</f>
        <v>34</v>
      </c>
      <c r="B44" s="175" t="str">
        <f>IF(ISBLANK('Moyens humains'!B44),"",'Moyens humains'!B44)</f>
        <v/>
      </c>
      <c r="C44" s="176" t="str">
        <f>IF(ISBLANK('Moyens humains'!C44),"",'Moyens humains'!C44)</f>
        <v/>
      </c>
      <c r="D44" s="177" t="str">
        <f t="shared" si="1"/>
        <v/>
      </c>
      <c r="E44" s="104"/>
      <c r="F44" s="244"/>
      <c r="G44" s="244"/>
      <c r="H44" s="244"/>
      <c r="I44" s="244"/>
      <c r="J44" s="244"/>
      <c r="K44" s="244"/>
      <c r="L44" s="244"/>
      <c r="M44" s="244"/>
      <c r="N44" s="244"/>
      <c r="O44" s="244"/>
      <c r="P44" s="244"/>
      <c r="Q44" s="245"/>
      <c r="R44" s="253"/>
      <c r="S44" s="248">
        <f t="shared" si="2"/>
        <v>0</v>
      </c>
      <c r="T44" s="179">
        <f t="shared" si="3"/>
        <v>0</v>
      </c>
    </row>
    <row r="45" spans="1:20" ht="27" customHeight="1" x14ac:dyDescent="0.25">
      <c r="A45" s="174">
        <f>'Moyens humains'!A45</f>
        <v>35</v>
      </c>
      <c r="B45" s="175" t="str">
        <f>IF(ISBLANK('Moyens humains'!B45),"",'Moyens humains'!B45)</f>
        <v/>
      </c>
      <c r="C45" s="176" t="str">
        <f>IF(ISBLANK('Moyens humains'!C45),"",'Moyens humains'!C45)</f>
        <v/>
      </c>
      <c r="D45" s="177" t="str">
        <f t="shared" si="1"/>
        <v/>
      </c>
      <c r="E45" s="104"/>
      <c r="F45" s="244"/>
      <c r="G45" s="244"/>
      <c r="H45" s="244"/>
      <c r="I45" s="244"/>
      <c r="J45" s="244"/>
      <c r="K45" s="244"/>
      <c r="L45" s="244"/>
      <c r="M45" s="244"/>
      <c r="N45" s="244"/>
      <c r="O45" s="244"/>
      <c r="P45" s="244"/>
      <c r="Q45" s="245"/>
      <c r="R45" s="253"/>
      <c r="S45" s="248">
        <f t="shared" si="2"/>
        <v>0</v>
      </c>
      <c r="T45" s="179">
        <f t="shared" si="3"/>
        <v>0</v>
      </c>
    </row>
    <row r="46" spans="1:20" ht="27" customHeight="1" x14ac:dyDescent="0.25">
      <c r="A46" s="174">
        <f>'Moyens humains'!A46</f>
        <v>36</v>
      </c>
      <c r="B46" s="175" t="str">
        <f>IF(ISBLANK('Moyens humains'!B46),"",'Moyens humains'!B46)</f>
        <v/>
      </c>
      <c r="C46" s="176" t="str">
        <f>IF(ISBLANK('Moyens humains'!C46),"",'Moyens humains'!C46)</f>
        <v/>
      </c>
      <c r="D46" s="177" t="str">
        <f t="shared" si="1"/>
        <v/>
      </c>
      <c r="E46" s="104"/>
      <c r="F46" s="244"/>
      <c r="G46" s="244"/>
      <c r="H46" s="244"/>
      <c r="I46" s="244"/>
      <c r="J46" s="244"/>
      <c r="K46" s="244"/>
      <c r="L46" s="244"/>
      <c r="M46" s="244"/>
      <c r="N46" s="244"/>
      <c r="O46" s="244"/>
      <c r="P46" s="244"/>
      <c r="Q46" s="245"/>
      <c r="R46" s="253"/>
      <c r="S46" s="248">
        <f t="shared" si="2"/>
        <v>0</v>
      </c>
      <c r="T46" s="179">
        <f t="shared" si="3"/>
        <v>0</v>
      </c>
    </row>
    <row r="47" spans="1:20" ht="27" customHeight="1" x14ac:dyDescent="0.25">
      <c r="A47" s="174">
        <f>'Moyens humains'!A47</f>
        <v>37</v>
      </c>
      <c r="B47" s="175" t="str">
        <f>IF(ISBLANK('Moyens humains'!B47),"",'Moyens humains'!B47)</f>
        <v/>
      </c>
      <c r="C47" s="176" t="str">
        <f>IF(ISBLANK('Moyens humains'!C47),"",'Moyens humains'!C47)</f>
        <v/>
      </c>
      <c r="D47" s="177" t="str">
        <f t="shared" si="1"/>
        <v/>
      </c>
      <c r="E47" s="104"/>
      <c r="F47" s="244"/>
      <c r="G47" s="244"/>
      <c r="H47" s="244"/>
      <c r="I47" s="244"/>
      <c r="J47" s="244"/>
      <c r="K47" s="244"/>
      <c r="L47" s="244"/>
      <c r="M47" s="244"/>
      <c r="N47" s="244"/>
      <c r="O47" s="244"/>
      <c r="P47" s="244"/>
      <c r="Q47" s="245"/>
      <c r="R47" s="253"/>
      <c r="S47" s="248">
        <f t="shared" si="2"/>
        <v>0</v>
      </c>
      <c r="T47" s="179">
        <f t="shared" si="3"/>
        <v>0</v>
      </c>
    </row>
    <row r="48" spans="1:20" ht="27" customHeight="1" x14ac:dyDescent="0.25">
      <c r="A48" s="174">
        <f>'Moyens humains'!A48</f>
        <v>38</v>
      </c>
      <c r="B48" s="175" t="str">
        <f>IF(ISBLANK('Moyens humains'!B48),"",'Moyens humains'!B48)</f>
        <v/>
      </c>
      <c r="C48" s="176" t="str">
        <f>IF(ISBLANK('Moyens humains'!C48),"",'Moyens humains'!C48)</f>
        <v/>
      </c>
      <c r="D48" s="177" t="str">
        <f t="shared" si="1"/>
        <v/>
      </c>
      <c r="E48" s="104"/>
      <c r="F48" s="244"/>
      <c r="G48" s="244"/>
      <c r="H48" s="244"/>
      <c r="I48" s="244"/>
      <c r="J48" s="244"/>
      <c r="K48" s="244"/>
      <c r="L48" s="244"/>
      <c r="M48" s="244"/>
      <c r="N48" s="244"/>
      <c r="O48" s="244"/>
      <c r="P48" s="244"/>
      <c r="Q48" s="245"/>
      <c r="R48" s="253"/>
      <c r="S48" s="248">
        <f t="shared" si="2"/>
        <v>0</v>
      </c>
      <c r="T48" s="179">
        <f t="shared" si="3"/>
        <v>0</v>
      </c>
    </row>
    <row r="49" spans="1:20" ht="27" customHeight="1" x14ac:dyDescent="0.25">
      <c r="A49" s="174">
        <f>'Moyens humains'!A49</f>
        <v>39</v>
      </c>
      <c r="B49" s="175" t="str">
        <f>IF(ISBLANK('Moyens humains'!B49),"",'Moyens humains'!B49)</f>
        <v/>
      </c>
      <c r="C49" s="176" t="str">
        <f>IF(ISBLANK('Moyens humains'!C49),"",'Moyens humains'!C49)</f>
        <v/>
      </c>
      <c r="D49" s="177" t="str">
        <f t="shared" si="1"/>
        <v/>
      </c>
      <c r="E49" s="104"/>
      <c r="F49" s="244"/>
      <c r="G49" s="244"/>
      <c r="H49" s="244"/>
      <c r="I49" s="244"/>
      <c r="J49" s="244"/>
      <c r="K49" s="244"/>
      <c r="L49" s="244"/>
      <c r="M49" s="244"/>
      <c r="N49" s="244"/>
      <c r="O49" s="244"/>
      <c r="P49" s="244"/>
      <c r="Q49" s="245"/>
      <c r="R49" s="253"/>
      <c r="S49" s="248">
        <f t="shared" si="2"/>
        <v>0</v>
      </c>
      <c r="T49" s="179">
        <f t="shared" si="3"/>
        <v>0</v>
      </c>
    </row>
    <row r="50" spans="1:20" ht="27" customHeight="1" thickBot="1" x14ac:dyDescent="0.3">
      <c r="A50" s="180">
        <f>'Moyens humains'!A50</f>
        <v>40</v>
      </c>
      <c r="B50" s="181" t="str">
        <f>IF(ISBLANK('Moyens humains'!B50),"",'Moyens humains'!B50)</f>
        <v/>
      </c>
      <c r="C50" s="182" t="str">
        <f>IF(ISBLANK('Moyens humains'!C50),"",'Moyens humains'!C50)</f>
        <v/>
      </c>
      <c r="D50" s="183" t="str">
        <f t="shared" si="1"/>
        <v/>
      </c>
      <c r="E50" s="105"/>
      <c r="F50" s="246"/>
      <c r="G50" s="246"/>
      <c r="H50" s="246"/>
      <c r="I50" s="246"/>
      <c r="J50" s="246"/>
      <c r="K50" s="246"/>
      <c r="L50" s="246"/>
      <c r="M50" s="246"/>
      <c r="N50" s="246"/>
      <c r="O50" s="246"/>
      <c r="P50" s="246"/>
      <c r="Q50" s="247"/>
      <c r="R50" s="254"/>
      <c r="S50" s="249">
        <f t="shared" si="2"/>
        <v>0</v>
      </c>
      <c r="T50" s="184">
        <f t="shared" si="3"/>
        <v>0</v>
      </c>
    </row>
    <row r="51" spans="1:20" ht="15" customHeight="1" thickBot="1" x14ac:dyDescent="0.3">
      <c r="A51" s="185"/>
      <c r="B51" s="186"/>
      <c r="C51" s="187"/>
      <c r="D51" s="187"/>
      <c r="E51" s="187"/>
      <c r="F51" s="187"/>
      <c r="G51" s="187"/>
      <c r="H51" s="187"/>
      <c r="I51" s="187"/>
      <c r="J51" s="187"/>
      <c r="K51" s="187"/>
      <c r="L51" s="187"/>
      <c r="M51" s="187"/>
      <c r="N51" s="187"/>
      <c r="O51" s="187"/>
      <c r="P51" s="187"/>
      <c r="Q51" s="187"/>
      <c r="R51" s="187"/>
      <c r="S51" s="188"/>
      <c r="T51" s="188"/>
    </row>
    <row r="52" spans="1:20" ht="30" customHeight="1" thickBot="1" x14ac:dyDescent="0.3">
      <c r="A52" s="347" t="s">
        <v>61</v>
      </c>
      <c r="B52" s="348"/>
      <c r="C52" s="348"/>
      <c r="D52" s="349"/>
      <c r="E52" s="239"/>
      <c r="F52" s="239"/>
      <c r="G52" s="239"/>
      <c r="H52" s="239"/>
      <c r="I52" s="239"/>
      <c r="J52" s="239"/>
      <c r="K52" s="239"/>
      <c r="L52" s="239"/>
      <c r="M52" s="239"/>
      <c r="N52" s="239"/>
      <c r="O52" s="239"/>
      <c r="P52" s="239"/>
      <c r="Q52" s="239"/>
      <c r="R52" s="239"/>
      <c r="S52" s="189">
        <f>SUM(S11:S50)</f>
        <v>0</v>
      </c>
      <c r="T52" s="190">
        <f>SUBTOTAL(9,T11:T51)</f>
        <v>0</v>
      </c>
    </row>
    <row r="53" spans="1:20" ht="22.5" customHeight="1" x14ac:dyDescent="0.25">
      <c r="A53" s="191" t="s">
        <v>51</v>
      </c>
      <c r="B53" s="191"/>
      <c r="C53" s="192"/>
      <c r="D53" s="192"/>
      <c r="E53" s="192"/>
      <c r="F53" s="192"/>
      <c r="G53" s="192"/>
      <c r="H53" s="192"/>
      <c r="I53" s="192"/>
      <c r="J53" s="192"/>
      <c r="K53" s="192"/>
      <c r="L53" s="192"/>
      <c r="M53" s="192"/>
      <c r="N53" s="192"/>
      <c r="O53" s="192"/>
      <c r="P53" s="192"/>
      <c r="Q53" s="192"/>
      <c r="R53" s="192"/>
    </row>
  </sheetData>
  <sheetProtection algorithmName="SHA-512" hashValue="jMOvdoYY1SvuXHKwUHv08hGvPSwyjEMxr/jmLNJmiPDnextqu7hApJJevqCSH5ZcBPBryyTFb56/Yxm8pt7SBg==" saltValue="PQKbOYeFg8AaeZ3/BcSyog==" spinCount="100000" sheet="1" selectLockedCells="1" sort="0"/>
  <autoFilter ref="A10:U50" xr:uid="{00000000-0001-0000-0300-000000000000}"/>
  <mergeCells count="23">
    <mergeCell ref="A52:D52"/>
    <mergeCell ref="A2:T2"/>
    <mergeCell ref="A3:T3"/>
    <mergeCell ref="A7:C7"/>
    <mergeCell ref="T7:T8"/>
    <mergeCell ref="A8:A9"/>
    <mergeCell ref="B8:C9"/>
    <mergeCell ref="D7:D9"/>
    <mergeCell ref="S7:S8"/>
    <mergeCell ref="E7:E8"/>
    <mergeCell ref="F7:F8"/>
    <mergeCell ref="G7:G8"/>
    <mergeCell ref="H7:H8"/>
    <mergeCell ref="I7:I8"/>
    <mergeCell ref="J7:J8"/>
    <mergeCell ref="K7:K8"/>
    <mergeCell ref="Q7:Q8"/>
    <mergeCell ref="R7:R8"/>
    <mergeCell ref="L7:L8"/>
    <mergeCell ref="M7:M8"/>
    <mergeCell ref="N7:N8"/>
    <mergeCell ref="O7:O8"/>
    <mergeCell ref="P7:P8"/>
  </mergeCells>
  <conditionalFormatting sqref="E11:R50">
    <cfRule type="containsBlanks" dxfId="28" priority="1" stopIfTrue="1">
      <formula>LEN(TRIM(E11))=0</formula>
    </cfRule>
  </conditionalFormatting>
  <conditionalFormatting sqref="T11 T13:T50">
    <cfRule type="containsBlanks" dxfId="27" priority="2" stopIfTrue="1">
      <formula>LEN(TRIM(T11))=0</formula>
    </cfRule>
  </conditionalFormatting>
  <printOptions horizontalCentered="1"/>
  <pageMargins left="0.39370078740157483" right="0.39370078740157483" top="1.0629921259842521" bottom="0.47244094488188981" header="0.27559055118110237" footer="0.27559055118110237"/>
  <pageSetup paperSize="9" scale="23" orientation="portrait" r:id="rId1"/>
  <headerFooter scaleWithDoc="0">
    <oddHeader>&amp;C
&amp;R&amp;"Century Gothic,Normal"&amp;7Consultation Nettoyage
&amp;D</oddHeader>
    <oddFooter>&amp;L&amp;"Century Gothic,Normal"&amp;7&amp;F&amp;R&amp;"Century Gothic,Normal"&amp;7DPGF - Page &amp;P / &amp;N</oddFooter>
  </headerFooter>
  <drawing r:id="rId2"/>
  <legacyDrawingHF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'Liste missions'!#REF!</xm:f>
          </x14:formula1>
          <xm:sqref>A4:A6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49"/>
  <sheetViews>
    <sheetView showGridLines="0" showRowColHeaders="0" zoomScale="85" zoomScaleNormal="85" zoomScaleSheetLayoutView="80" workbookViewId="0">
      <pane xSplit="4" ySplit="6" topLeftCell="E7" activePane="bottomRight" state="frozen"/>
      <selection pane="topRight" activeCell="E58" sqref="E58"/>
      <selection pane="bottomLeft" activeCell="E58" sqref="E58"/>
      <selection pane="bottomRight" activeCell="K7" sqref="K7"/>
    </sheetView>
  </sheetViews>
  <sheetFormatPr baseColWidth="10" defaultColWidth="11.44140625" defaultRowHeight="13.2" outlineLevelCol="1" x14ac:dyDescent="0.25"/>
  <cols>
    <col min="1" max="1" width="11.44140625" style="18" customWidth="1"/>
    <col min="2" max="2" width="47.44140625" style="18" customWidth="1"/>
    <col min="3" max="3" width="24.6640625" style="18" customWidth="1"/>
    <col min="4" max="4" width="42.6640625" style="18" hidden="1" customWidth="1"/>
    <col min="5" max="5" width="12.6640625" style="95" customWidth="1"/>
    <col min="6" max="6" width="12.6640625" style="18" hidden="1" customWidth="1"/>
    <col min="7" max="7" width="16.6640625" style="18" customWidth="1"/>
    <col min="8" max="8" width="16.6640625" style="95" customWidth="1" outlineLevel="1"/>
    <col min="9" max="10" width="17.5546875" style="95" customWidth="1" outlineLevel="1"/>
    <col min="11" max="11" width="8" style="95" customWidth="1" outlineLevel="1"/>
    <col min="12" max="12" width="12.6640625" style="95" customWidth="1" outlineLevel="1"/>
    <col min="13" max="13" width="16.6640625" style="95" customWidth="1" outlineLevel="1"/>
    <col min="14" max="14" width="19.33203125" style="95" customWidth="1"/>
    <col min="15" max="15" width="15.6640625" style="18" customWidth="1"/>
    <col min="16" max="16384" width="11.44140625" style="18"/>
  </cols>
  <sheetData>
    <row r="1" spans="1:23" ht="102.75" customHeight="1" x14ac:dyDescent="0.25"/>
    <row r="2" spans="1:23" ht="64.2" customHeight="1" x14ac:dyDescent="0.25">
      <c r="A2" s="367" t="s">
        <v>62</v>
      </c>
      <c r="B2" s="367"/>
      <c r="C2" s="367"/>
      <c r="D2" s="367"/>
      <c r="E2" s="367"/>
      <c r="F2" s="367"/>
      <c r="G2" s="367"/>
      <c r="H2" s="367"/>
      <c r="I2" s="367"/>
      <c r="J2" s="367"/>
      <c r="K2" s="367"/>
      <c r="L2" s="367"/>
      <c r="M2" s="367"/>
      <c r="N2" s="367"/>
    </row>
    <row r="3" spans="1:23" ht="37.5" customHeight="1" thickBot="1" x14ac:dyDescent="0.3">
      <c r="A3" s="193"/>
      <c r="B3" s="193"/>
      <c r="C3" s="193"/>
      <c r="D3" s="193"/>
      <c r="E3" s="375" t="s">
        <v>63</v>
      </c>
      <c r="F3" s="375"/>
      <c r="G3" s="375"/>
      <c r="H3" s="375"/>
      <c r="I3" s="194"/>
      <c r="J3" s="194"/>
      <c r="K3" s="194"/>
      <c r="L3" s="194"/>
      <c r="M3" s="194"/>
      <c r="N3" s="194"/>
    </row>
    <row r="4" spans="1:23" ht="37.5" customHeight="1" thickBot="1" x14ac:dyDescent="0.3">
      <c r="A4" s="193"/>
      <c r="B4" s="193"/>
      <c r="C4" s="193"/>
      <c r="D4" s="193"/>
      <c r="E4" s="194"/>
      <c r="F4" s="193"/>
      <c r="G4" s="195" t="s">
        <v>64</v>
      </c>
      <c r="H4" s="194"/>
      <c r="I4" s="194"/>
      <c r="J4" s="194"/>
      <c r="K4" s="194"/>
      <c r="L4" s="194"/>
      <c r="M4" s="196" t="s">
        <v>64</v>
      </c>
      <c r="N4" s="197">
        <f>SUBTOTAL(9,N7:N46)</f>
        <v>0</v>
      </c>
    </row>
    <row r="5" spans="1:23" ht="45.6" customHeight="1" thickBot="1" x14ac:dyDescent="0.3">
      <c r="A5" s="198" t="s">
        <v>59</v>
      </c>
      <c r="B5" s="369" t="s">
        <v>60</v>
      </c>
      <c r="C5" s="370"/>
      <c r="D5" s="371"/>
      <c r="E5" s="200" t="s">
        <v>65</v>
      </c>
      <c r="F5" s="199" t="s">
        <v>66</v>
      </c>
      <c r="G5" s="200" t="s">
        <v>39</v>
      </c>
      <c r="H5" s="201" t="s">
        <v>67</v>
      </c>
      <c r="I5" s="202" t="s">
        <v>68</v>
      </c>
      <c r="J5" s="202" t="s">
        <v>69</v>
      </c>
      <c r="K5" s="368" t="s">
        <v>70</v>
      </c>
      <c r="L5" s="368"/>
      <c r="M5" s="202" t="s">
        <v>71</v>
      </c>
      <c r="N5" s="203" t="s">
        <v>72</v>
      </c>
      <c r="O5" s="204"/>
      <c r="P5" s="204"/>
      <c r="Q5" s="204"/>
      <c r="R5" s="204"/>
      <c r="S5" s="204"/>
      <c r="T5" s="204"/>
      <c r="U5" s="204"/>
      <c r="V5" s="204"/>
      <c r="W5"/>
    </row>
    <row r="6" spans="1:23" s="207" customFormat="1" ht="12.45" customHeight="1" thickBot="1" x14ac:dyDescent="0.3">
      <c r="A6" s="205" t="s">
        <v>59</v>
      </c>
      <c r="B6" s="205" t="s">
        <v>31</v>
      </c>
      <c r="C6" s="205" t="s">
        <v>32</v>
      </c>
      <c r="D6" s="205" t="s">
        <v>73</v>
      </c>
      <c r="E6" s="206"/>
      <c r="F6" s="205" t="s">
        <v>66</v>
      </c>
      <c r="G6" s="205" t="s">
        <v>74</v>
      </c>
      <c r="H6" s="206" t="s">
        <v>67</v>
      </c>
      <c r="I6" s="206" t="s">
        <v>68</v>
      </c>
      <c r="J6" s="206" t="s">
        <v>69</v>
      </c>
      <c r="K6" s="206" t="s">
        <v>75</v>
      </c>
      <c r="L6" s="206" t="s">
        <v>76</v>
      </c>
      <c r="M6" s="206" t="s">
        <v>71</v>
      </c>
      <c r="N6" s="206" t="s">
        <v>77</v>
      </c>
    </row>
    <row r="7" spans="1:23" ht="27" customHeight="1" x14ac:dyDescent="0.25">
      <c r="A7" s="208">
        <f>'Moyens humains'!A11</f>
        <v>1</v>
      </c>
      <c r="B7" s="209" t="str">
        <f>IF(ISBLANK('Moyens humains'!B11),"",'Moyens humains'!B11)</f>
        <v/>
      </c>
      <c r="C7" s="210" t="str">
        <f>IF(ISBLANK('Moyens humains'!C11),"",'Moyens humains'!C11)</f>
        <v/>
      </c>
      <c r="D7" s="211" t="str">
        <f t="shared" ref="D7:D9" si="0">B7&amp;C7</f>
        <v/>
      </c>
      <c r="E7" s="86" t="str">
        <f>IF(VLOOKUP($D7,'Charges de travail'!$D$11:$T$50,16,FALSE)=0,"",VLOOKUP($D7,'Charges de travail'!$D$11:$T$50,16,FALSE))</f>
        <v/>
      </c>
      <c r="F7" s="212" t="e">
        <f>IF(#REF!="","",SUM(E7:E7)-#REF!)</f>
        <v>#REF!</v>
      </c>
      <c r="G7" s="213" t="str">
        <f>IF(VLOOKUP(D7,'Moyens humains'!D11:L11,9,FALSE)=0,"",VLOOKUP(D7,'Moyens humains'!D11:L11,9,FALSE))</f>
        <v/>
      </c>
      <c r="H7" s="214" t="str">
        <f t="shared" ref="H7:H18" si="1">IF(OR(E7="",G7=""),"",E7*G7)</f>
        <v/>
      </c>
      <c r="I7" s="85"/>
      <c r="J7" s="85"/>
      <c r="K7" s="96"/>
      <c r="L7" s="86" t="str">
        <f t="shared" ref="L7:L46" si="2">IF(K7="","",(I7+J7)/(100%-K7)-(I7+J7))</f>
        <v/>
      </c>
      <c r="M7" s="87">
        <f t="shared" ref="M7:M46" si="3">IF(L7="",SUM(I7:J7),SUM(I7:J7)+L7)</f>
        <v>0</v>
      </c>
      <c r="N7" s="215">
        <f t="shared" ref="N7:N46" si="4">IF(L7="",SUM(H7:J7),SUM(H7:J7)+L7)</f>
        <v>0</v>
      </c>
    </row>
    <row r="8" spans="1:23" ht="27" customHeight="1" x14ac:dyDescent="0.25">
      <c r="A8" s="216">
        <f>'Moyens humains'!A12</f>
        <v>2</v>
      </c>
      <c r="B8" s="217" t="str">
        <f>IF(ISBLANK('Moyens humains'!B12),"",'Moyens humains'!B12)</f>
        <v/>
      </c>
      <c r="C8" s="176" t="str">
        <f>IF(ISBLANK('Moyens humains'!C12),"",'Moyens humains'!C12)</f>
        <v/>
      </c>
      <c r="D8" s="218" t="str">
        <f t="shared" si="0"/>
        <v/>
      </c>
      <c r="E8" s="89" t="str">
        <f>IF(VLOOKUP($D8,'Charges de travail'!$D$11:$T$50,16,FALSE)=0,"",VLOOKUP($D8,'Charges de travail'!$D$11:$T$50,16,FALSE))</f>
        <v/>
      </c>
      <c r="F8" s="219" t="e">
        <f>IF(#REF!="","",SUM(E8:E8)-#REF!)</f>
        <v>#REF!</v>
      </c>
      <c r="G8" s="220" t="str">
        <f>IF(VLOOKUP(D8,'Moyens humains'!D12:L12,9,FALSE)=0,"",VLOOKUP(D8,'Moyens humains'!D12:L12,9,FALSE))</f>
        <v/>
      </c>
      <c r="H8" s="221" t="str">
        <f t="shared" si="1"/>
        <v/>
      </c>
      <c r="I8" s="88"/>
      <c r="J8" s="88"/>
      <c r="K8" s="97"/>
      <c r="L8" s="89" t="str">
        <f t="shared" si="2"/>
        <v/>
      </c>
      <c r="M8" s="90">
        <f t="shared" si="3"/>
        <v>0</v>
      </c>
      <c r="N8" s="222">
        <f t="shared" si="4"/>
        <v>0</v>
      </c>
    </row>
    <row r="9" spans="1:23" ht="27" customHeight="1" x14ac:dyDescent="0.25">
      <c r="A9" s="216">
        <f>'Moyens humains'!A13</f>
        <v>3</v>
      </c>
      <c r="B9" s="217" t="str">
        <f>IF(ISBLANK('Moyens humains'!B13),"",'Moyens humains'!B13)</f>
        <v/>
      </c>
      <c r="C9" s="176" t="str">
        <f>IF(ISBLANK('Moyens humains'!C13),"",'Moyens humains'!C13)</f>
        <v/>
      </c>
      <c r="D9" s="218" t="str">
        <f t="shared" si="0"/>
        <v/>
      </c>
      <c r="E9" s="89" t="str">
        <f>IF(VLOOKUP($D9,'Charges de travail'!$D$11:$T$50,16,FALSE)=0,"",VLOOKUP($D9,'Charges de travail'!$D$11:$T$50,16,FALSE))</f>
        <v/>
      </c>
      <c r="F9" s="219" t="e">
        <f>IF(#REF!="","",SUM(E9:E9)-#REF!)</f>
        <v>#REF!</v>
      </c>
      <c r="G9" s="220" t="str">
        <f>IF(VLOOKUP(D9,'Moyens humains'!D13:L13,9,FALSE)=0,"",VLOOKUP(D9,'Moyens humains'!D13:L13,9,FALSE))</f>
        <v/>
      </c>
      <c r="H9" s="221" t="str">
        <f t="shared" si="1"/>
        <v/>
      </c>
      <c r="I9" s="88"/>
      <c r="J9" s="88"/>
      <c r="K9" s="97"/>
      <c r="L9" s="89" t="str">
        <f t="shared" si="2"/>
        <v/>
      </c>
      <c r="M9" s="90">
        <f t="shared" si="3"/>
        <v>0</v>
      </c>
      <c r="N9" s="222">
        <f t="shared" si="4"/>
        <v>0</v>
      </c>
    </row>
    <row r="10" spans="1:23" ht="27" customHeight="1" x14ac:dyDescent="0.25">
      <c r="A10" s="216">
        <f>'Moyens humains'!A14</f>
        <v>4</v>
      </c>
      <c r="B10" s="217" t="str">
        <f>IF(ISBLANK('Moyens humains'!B14),"",'Moyens humains'!B14)</f>
        <v/>
      </c>
      <c r="C10" s="176" t="str">
        <f>IF(ISBLANK('Moyens humains'!C14),"",'Moyens humains'!C14)</f>
        <v/>
      </c>
      <c r="D10" s="218" t="str">
        <f t="shared" ref="D10:D24" si="5">B10&amp;C10</f>
        <v/>
      </c>
      <c r="E10" s="89" t="str">
        <f>IF(VLOOKUP($D10,'Charges de travail'!$D$11:$T$50,16,FALSE)=0,"",VLOOKUP($D10,'Charges de travail'!$D$11:$T$50,16,FALSE))</f>
        <v/>
      </c>
      <c r="F10" s="219" t="e">
        <f>IF(#REF!="","",SUM(E10:E10)-#REF!)</f>
        <v>#REF!</v>
      </c>
      <c r="G10" s="220" t="str">
        <f>IF(VLOOKUP(D10,'Moyens humains'!D14:L14,9,FALSE)=0,"",VLOOKUP(D10,'Moyens humains'!D14:L14,9,FALSE))</f>
        <v/>
      </c>
      <c r="H10" s="221" t="str">
        <f t="shared" si="1"/>
        <v/>
      </c>
      <c r="I10" s="88"/>
      <c r="J10" s="88"/>
      <c r="K10" s="97"/>
      <c r="L10" s="89" t="str">
        <f t="shared" si="2"/>
        <v/>
      </c>
      <c r="M10" s="90">
        <f t="shared" si="3"/>
        <v>0</v>
      </c>
      <c r="N10" s="222">
        <f t="shared" si="4"/>
        <v>0</v>
      </c>
    </row>
    <row r="11" spans="1:23" ht="27" customHeight="1" x14ac:dyDescent="0.25">
      <c r="A11" s="216">
        <f>'Moyens humains'!A15</f>
        <v>5</v>
      </c>
      <c r="B11" s="217" t="str">
        <f>IF(ISBLANK('Moyens humains'!B15),"",'Moyens humains'!B15)</f>
        <v/>
      </c>
      <c r="C11" s="176" t="str">
        <f>IF(ISBLANK('Moyens humains'!C15),"",'Moyens humains'!C15)</f>
        <v/>
      </c>
      <c r="D11" s="218" t="str">
        <f t="shared" si="5"/>
        <v/>
      </c>
      <c r="E11" s="89" t="str">
        <f>IF(VLOOKUP($D11,'Charges de travail'!$D$11:$T$50,16,FALSE)=0,"",VLOOKUP($D11,'Charges de travail'!$D$11:$T$50,16,FALSE))</f>
        <v/>
      </c>
      <c r="F11" s="219" t="e">
        <f>IF(#REF!="","",SUM(E11:E11)-#REF!)</f>
        <v>#REF!</v>
      </c>
      <c r="G11" s="220" t="str">
        <f>IF(VLOOKUP(D11,'Moyens humains'!D15:L15,9,FALSE)=0,"",VLOOKUP(D11,'Moyens humains'!D15:L15,9,FALSE))</f>
        <v/>
      </c>
      <c r="H11" s="221" t="str">
        <f t="shared" si="1"/>
        <v/>
      </c>
      <c r="I11" s="88"/>
      <c r="J11" s="88"/>
      <c r="K11" s="97"/>
      <c r="L11" s="89" t="str">
        <f t="shared" si="2"/>
        <v/>
      </c>
      <c r="M11" s="90">
        <f t="shared" si="3"/>
        <v>0</v>
      </c>
      <c r="N11" s="222">
        <f t="shared" si="4"/>
        <v>0</v>
      </c>
    </row>
    <row r="12" spans="1:23" ht="27" customHeight="1" x14ac:dyDescent="0.25">
      <c r="A12" s="216">
        <f>'Moyens humains'!A16</f>
        <v>6</v>
      </c>
      <c r="B12" s="217" t="str">
        <f>IF(ISBLANK('Moyens humains'!B16),"",'Moyens humains'!B16)</f>
        <v/>
      </c>
      <c r="C12" s="176" t="str">
        <f>IF(ISBLANK('Moyens humains'!C16),"",'Moyens humains'!C16)</f>
        <v/>
      </c>
      <c r="D12" s="218" t="str">
        <f t="shared" si="5"/>
        <v/>
      </c>
      <c r="E12" s="89" t="str">
        <f>IF(VLOOKUP($D12,'Charges de travail'!$D$11:$T$50,16,FALSE)=0,"",VLOOKUP($D12,'Charges de travail'!$D$11:$T$50,16,FALSE))</f>
        <v/>
      </c>
      <c r="F12" s="219" t="e">
        <f>IF(#REF!="","",SUM(E12:E12)-#REF!)</f>
        <v>#REF!</v>
      </c>
      <c r="G12" s="220" t="str">
        <f>IF(VLOOKUP(D12,'Moyens humains'!D16:L16,9,FALSE)=0,"",VLOOKUP(D12,'Moyens humains'!D16:L16,9,FALSE))</f>
        <v/>
      </c>
      <c r="H12" s="221" t="str">
        <f t="shared" si="1"/>
        <v/>
      </c>
      <c r="I12" s="88"/>
      <c r="J12" s="88"/>
      <c r="K12" s="97"/>
      <c r="L12" s="89" t="str">
        <f t="shared" si="2"/>
        <v/>
      </c>
      <c r="M12" s="90">
        <f t="shared" si="3"/>
        <v>0</v>
      </c>
      <c r="N12" s="222">
        <f t="shared" si="4"/>
        <v>0</v>
      </c>
    </row>
    <row r="13" spans="1:23" ht="27" customHeight="1" x14ac:dyDescent="0.25">
      <c r="A13" s="216">
        <f>'Moyens humains'!A17</f>
        <v>7</v>
      </c>
      <c r="B13" s="217" t="str">
        <f>IF(ISBLANK('Moyens humains'!B17),"",'Moyens humains'!B17)</f>
        <v/>
      </c>
      <c r="C13" s="176" t="str">
        <f>IF(ISBLANK('Moyens humains'!C17),"",'Moyens humains'!C17)</f>
        <v/>
      </c>
      <c r="D13" s="218" t="str">
        <f t="shared" si="5"/>
        <v/>
      </c>
      <c r="E13" s="89" t="str">
        <f>IF(VLOOKUP($D13,'Charges de travail'!$D$11:$T$50,16,FALSE)=0,"",VLOOKUP($D13,'Charges de travail'!$D$11:$T$50,16,FALSE))</f>
        <v/>
      </c>
      <c r="F13" s="219" t="e">
        <f>IF(#REF!="","",SUM(E13:E13)-#REF!)</f>
        <v>#REF!</v>
      </c>
      <c r="G13" s="220" t="str">
        <f>IF(VLOOKUP(D13,'Moyens humains'!D17:L17,9,FALSE)=0,"",VLOOKUP(D13,'Moyens humains'!D17:L17,9,FALSE))</f>
        <v/>
      </c>
      <c r="H13" s="221" t="str">
        <f t="shared" si="1"/>
        <v/>
      </c>
      <c r="I13" s="88"/>
      <c r="J13" s="88"/>
      <c r="K13" s="97"/>
      <c r="L13" s="89" t="str">
        <f t="shared" si="2"/>
        <v/>
      </c>
      <c r="M13" s="90">
        <f t="shared" si="3"/>
        <v>0</v>
      </c>
      <c r="N13" s="222">
        <f t="shared" si="4"/>
        <v>0</v>
      </c>
    </row>
    <row r="14" spans="1:23" ht="27" customHeight="1" x14ac:dyDescent="0.25">
      <c r="A14" s="216">
        <f>'Moyens humains'!A18</f>
        <v>8</v>
      </c>
      <c r="B14" s="217" t="str">
        <f>IF(ISBLANK('Moyens humains'!B18),"",'Moyens humains'!B18)</f>
        <v/>
      </c>
      <c r="C14" s="176" t="str">
        <f>IF(ISBLANK('Moyens humains'!C18),"",'Moyens humains'!C18)</f>
        <v/>
      </c>
      <c r="D14" s="218" t="str">
        <f t="shared" si="5"/>
        <v/>
      </c>
      <c r="E14" s="89" t="str">
        <f>IF(VLOOKUP($D14,'Charges de travail'!$D$11:$T$50,16,FALSE)=0,"",VLOOKUP($D14,'Charges de travail'!$D$11:$T$50,16,FALSE))</f>
        <v/>
      </c>
      <c r="F14" s="219" t="e">
        <f>IF(#REF!="","",SUM(E14:E14)-#REF!)</f>
        <v>#REF!</v>
      </c>
      <c r="G14" s="220" t="str">
        <f>IF(VLOOKUP(D14,'Moyens humains'!D18:L18,9,FALSE)=0,"",VLOOKUP(D14,'Moyens humains'!D18:L18,9,FALSE))</f>
        <v/>
      </c>
      <c r="H14" s="221" t="str">
        <f t="shared" si="1"/>
        <v/>
      </c>
      <c r="I14" s="88"/>
      <c r="J14" s="88"/>
      <c r="K14" s="97"/>
      <c r="L14" s="89" t="str">
        <f t="shared" si="2"/>
        <v/>
      </c>
      <c r="M14" s="90">
        <f t="shared" si="3"/>
        <v>0</v>
      </c>
      <c r="N14" s="222">
        <f t="shared" si="4"/>
        <v>0</v>
      </c>
    </row>
    <row r="15" spans="1:23" ht="27" customHeight="1" x14ac:dyDescent="0.25">
      <c r="A15" s="216">
        <f>'Moyens humains'!A19</f>
        <v>9</v>
      </c>
      <c r="B15" s="217" t="str">
        <f>IF(ISBLANK('Moyens humains'!B19),"",'Moyens humains'!B19)</f>
        <v/>
      </c>
      <c r="C15" s="176" t="str">
        <f>IF(ISBLANK('Moyens humains'!C19),"",'Moyens humains'!C19)</f>
        <v/>
      </c>
      <c r="D15" s="218" t="str">
        <f t="shared" si="5"/>
        <v/>
      </c>
      <c r="E15" s="89" t="str">
        <f>IF(VLOOKUP($D15,'Charges de travail'!$D$11:$T$50,16,FALSE)=0,"",VLOOKUP($D15,'Charges de travail'!$D$11:$T$50,16,FALSE))</f>
        <v/>
      </c>
      <c r="F15" s="219" t="e">
        <f>IF(#REF!="","",SUM(E15:E15)-#REF!)</f>
        <v>#REF!</v>
      </c>
      <c r="G15" s="220" t="str">
        <f>IF(VLOOKUP(D15,'Moyens humains'!D19:L19,9,FALSE)=0,"",VLOOKUP(D15,'Moyens humains'!D19:L19,9,FALSE))</f>
        <v/>
      </c>
      <c r="H15" s="221" t="str">
        <f t="shared" si="1"/>
        <v/>
      </c>
      <c r="I15" s="88"/>
      <c r="J15" s="88"/>
      <c r="K15" s="97"/>
      <c r="L15" s="89" t="str">
        <f t="shared" si="2"/>
        <v/>
      </c>
      <c r="M15" s="90">
        <f t="shared" si="3"/>
        <v>0</v>
      </c>
      <c r="N15" s="222">
        <f t="shared" si="4"/>
        <v>0</v>
      </c>
    </row>
    <row r="16" spans="1:23" ht="27" customHeight="1" x14ac:dyDescent="0.25">
      <c r="A16" s="216">
        <f>'Moyens humains'!A20</f>
        <v>10</v>
      </c>
      <c r="B16" s="217" t="str">
        <f>IF(ISBLANK('Moyens humains'!B20),"",'Moyens humains'!B20)</f>
        <v/>
      </c>
      <c r="C16" s="176" t="str">
        <f>IF(ISBLANK('Moyens humains'!C20),"",'Moyens humains'!C20)</f>
        <v/>
      </c>
      <c r="D16" s="218" t="str">
        <f t="shared" si="5"/>
        <v/>
      </c>
      <c r="E16" s="89" t="str">
        <f>IF(VLOOKUP($D16,'Charges de travail'!$D$11:$T$50,16,FALSE)=0,"",VLOOKUP($D16,'Charges de travail'!$D$11:$T$50,16,FALSE))</f>
        <v/>
      </c>
      <c r="F16" s="219" t="e">
        <f>IF(#REF!="","",SUM(E16:E16)-#REF!)</f>
        <v>#REF!</v>
      </c>
      <c r="G16" s="220" t="str">
        <f>IF(VLOOKUP(D16,'Moyens humains'!D20:L20,9,FALSE)=0,"",VLOOKUP(D16,'Moyens humains'!D20:L20,9,FALSE))</f>
        <v/>
      </c>
      <c r="H16" s="221" t="str">
        <f t="shared" si="1"/>
        <v/>
      </c>
      <c r="I16" s="88"/>
      <c r="J16" s="88"/>
      <c r="K16" s="97"/>
      <c r="L16" s="89" t="str">
        <f t="shared" si="2"/>
        <v/>
      </c>
      <c r="M16" s="90">
        <f t="shared" si="3"/>
        <v>0</v>
      </c>
      <c r="N16" s="222">
        <f t="shared" si="4"/>
        <v>0</v>
      </c>
    </row>
    <row r="17" spans="1:14" ht="27" customHeight="1" x14ac:dyDescent="0.25">
      <c r="A17" s="216">
        <f>'Moyens humains'!A21</f>
        <v>11</v>
      </c>
      <c r="B17" s="217" t="str">
        <f>IF(ISBLANK('Moyens humains'!B21),"",'Moyens humains'!B21)</f>
        <v/>
      </c>
      <c r="C17" s="176" t="str">
        <f>IF(ISBLANK('Moyens humains'!C21),"",'Moyens humains'!C21)</f>
        <v/>
      </c>
      <c r="D17" s="218" t="str">
        <f t="shared" si="5"/>
        <v/>
      </c>
      <c r="E17" s="89" t="str">
        <f>IF(VLOOKUP($D17,'Charges de travail'!$D$11:$T$50,16,FALSE)=0,"",VLOOKUP($D17,'Charges de travail'!$D$11:$T$50,16,FALSE))</f>
        <v/>
      </c>
      <c r="F17" s="219" t="e">
        <f>IF(#REF!="","",SUM(E17:E17)-#REF!)</f>
        <v>#REF!</v>
      </c>
      <c r="G17" s="220" t="str">
        <f>IF(VLOOKUP(D17,'Moyens humains'!D21:L21,9,FALSE)=0,"",VLOOKUP(D17,'Moyens humains'!D21:L21,9,FALSE))</f>
        <v/>
      </c>
      <c r="H17" s="221" t="str">
        <f t="shared" si="1"/>
        <v/>
      </c>
      <c r="I17" s="88"/>
      <c r="J17" s="88"/>
      <c r="K17" s="97"/>
      <c r="L17" s="89" t="str">
        <f t="shared" si="2"/>
        <v/>
      </c>
      <c r="M17" s="90">
        <f t="shared" si="3"/>
        <v>0</v>
      </c>
      <c r="N17" s="222">
        <f t="shared" si="4"/>
        <v>0</v>
      </c>
    </row>
    <row r="18" spans="1:14" ht="27" customHeight="1" x14ac:dyDescent="0.25">
      <c r="A18" s="216">
        <f>'Moyens humains'!A22</f>
        <v>12</v>
      </c>
      <c r="B18" s="217" t="str">
        <f>IF(ISBLANK('Moyens humains'!B22),"",'Moyens humains'!B22)</f>
        <v/>
      </c>
      <c r="C18" s="176" t="str">
        <f>IF(ISBLANK('Moyens humains'!C22),"",'Moyens humains'!C22)</f>
        <v/>
      </c>
      <c r="D18" s="218" t="str">
        <f t="shared" si="5"/>
        <v/>
      </c>
      <c r="E18" s="89" t="str">
        <f>IF(VLOOKUP($D18,'Charges de travail'!$D$11:$T$50,16,FALSE)=0,"",VLOOKUP($D18,'Charges de travail'!$D$11:$T$50,16,FALSE))</f>
        <v/>
      </c>
      <c r="F18" s="219" t="e">
        <f>IF(#REF!="","",SUM(E18:E18)-#REF!)</f>
        <v>#REF!</v>
      </c>
      <c r="G18" s="220" t="str">
        <f>IF(VLOOKUP(D18,'Moyens humains'!D22:L22,9,FALSE)=0,"",VLOOKUP(D18,'Moyens humains'!D22:L22,9,FALSE))</f>
        <v/>
      </c>
      <c r="H18" s="221" t="str">
        <f t="shared" si="1"/>
        <v/>
      </c>
      <c r="I18" s="88"/>
      <c r="J18" s="88"/>
      <c r="K18" s="97"/>
      <c r="L18" s="89" t="str">
        <f t="shared" si="2"/>
        <v/>
      </c>
      <c r="M18" s="90">
        <f t="shared" si="3"/>
        <v>0</v>
      </c>
      <c r="N18" s="222">
        <f t="shared" si="4"/>
        <v>0</v>
      </c>
    </row>
    <row r="19" spans="1:14" ht="27" customHeight="1" x14ac:dyDescent="0.25">
      <c r="A19" s="216">
        <f>'Moyens humains'!A23</f>
        <v>13</v>
      </c>
      <c r="B19" s="217" t="str">
        <f>IF(ISBLANK('Moyens humains'!B23),"",'Moyens humains'!B23)</f>
        <v/>
      </c>
      <c r="C19" s="176" t="str">
        <f>IF(ISBLANK('Moyens humains'!C23),"",'Moyens humains'!C23)</f>
        <v/>
      </c>
      <c r="D19" s="218" t="str">
        <f t="shared" si="5"/>
        <v/>
      </c>
      <c r="E19" s="89" t="str">
        <f>IF(VLOOKUP($D19,'Charges de travail'!$D$11:$T$50,16,FALSE)=0,"",VLOOKUP($D19,'Charges de travail'!$D$11:$T$50,16,FALSE))</f>
        <v/>
      </c>
      <c r="F19" s="219" t="e">
        <f>IF(#REF!="","",SUM(E19:E19)-#REF!)</f>
        <v>#REF!</v>
      </c>
      <c r="G19" s="220" t="str">
        <f>IF(VLOOKUP(D19,'Moyens humains'!D23:L23,9,FALSE)=0,"",VLOOKUP(D19,'Moyens humains'!D23:L23,9,FALSE))</f>
        <v/>
      </c>
      <c r="H19" s="221" t="str">
        <f t="shared" ref="H19:H46" si="6">IF(OR(E19="",G19=""),"",E19*G19)</f>
        <v/>
      </c>
      <c r="I19" s="88"/>
      <c r="J19" s="88"/>
      <c r="K19" s="97"/>
      <c r="L19" s="89" t="str">
        <f t="shared" si="2"/>
        <v/>
      </c>
      <c r="M19" s="90">
        <f t="shared" si="3"/>
        <v>0</v>
      </c>
      <c r="N19" s="222">
        <f t="shared" si="4"/>
        <v>0</v>
      </c>
    </row>
    <row r="20" spans="1:14" ht="27" customHeight="1" x14ac:dyDescent="0.25">
      <c r="A20" s="216">
        <f>'Moyens humains'!A24</f>
        <v>14</v>
      </c>
      <c r="B20" s="217" t="str">
        <f>IF(ISBLANK('Moyens humains'!B24),"",'Moyens humains'!B24)</f>
        <v/>
      </c>
      <c r="C20" s="176" t="str">
        <f>IF(ISBLANK('Moyens humains'!C24),"",'Moyens humains'!C24)</f>
        <v/>
      </c>
      <c r="D20" s="218" t="str">
        <f t="shared" si="5"/>
        <v/>
      </c>
      <c r="E20" s="89" t="str">
        <f>IF(VLOOKUP($D20,'Charges de travail'!$D$11:$T$50,16,FALSE)=0,"",VLOOKUP($D20,'Charges de travail'!$D$11:$T$50,16,FALSE))</f>
        <v/>
      </c>
      <c r="F20" s="219" t="e">
        <f>IF(#REF!="","",SUM(E20:E20)-#REF!)</f>
        <v>#REF!</v>
      </c>
      <c r="G20" s="220" t="str">
        <f>IF(VLOOKUP(D20,'Moyens humains'!D24:L24,9,FALSE)=0,"",VLOOKUP(D20,'Moyens humains'!D24:L24,9,FALSE))</f>
        <v/>
      </c>
      <c r="H20" s="221" t="str">
        <f t="shared" si="6"/>
        <v/>
      </c>
      <c r="I20" s="88"/>
      <c r="J20" s="88"/>
      <c r="K20" s="97"/>
      <c r="L20" s="89" t="str">
        <f t="shared" si="2"/>
        <v/>
      </c>
      <c r="M20" s="90">
        <f t="shared" si="3"/>
        <v>0</v>
      </c>
      <c r="N20" s="222">
        <f t="shared" si="4"/>
        <v>0</v>
      </c>
    </row>
    <row r="21" spans="1:14" ht="27" customHeight="1" x14ac:dyDescent="0.25">
      <c r="A21" s="216">
        <f>'Moyens humains'!A25</f>
        <v>15</v>
      </c>
      <c r="B21" s="217" t="str">
        <f>IF(ISBLANK('Moyens humains'!B25),"",'Moyens humains'!B25)</f>
        <v/>
      </c>
      <c r="C21" s="176" t="str">
        <f>IF(ISBLANK('Moyens humains'!C25),"",'Moyens humains'!C25)</f>
        <v/>
      </c>
      <c r="D21" s="218" t="str">
        <f t="shared" si="5"/>
        <v/>
      </c>
      <c r="E21" s="89" t="str">
        <f>IF(VLOOKUP($D21,'Charges de travail'!$D$11:$T$50,16,FALSE)=0,"",VLOOKUP($D21,'Charges de travail'!$D$11:$T$50,16,FALSE))</f>
        <v/>
      </c>
      <c r="F21" s="219" t="e">
        <f>IF(#REF!="","",SUM(E21:E21)-#REF!)</f>
        <v>#REF!</v>
      </c>
      <c r="G21" s="220" t="str">
        <f>IF(VLOOKUP(D21,'Moyens humains'!D25:L25,9,FALSE)=0,"",VLOOKUP(D21,'Moyens humains'!D25:L25,9,FALSE))</f>
        <v/>
      </c>
      <c r="H21" s="221" t="str">
        <f t="shared" si="6"/>
        <v/>
      </c>
      <c r="I21" s="88"/>
      <c r="J21" s="88"/>
      <c r="K21" s="97"/>
      <c r="L21" s="89" t="str">
        <f t="shared" si="2"/>
        <v/>
      </c>
      <c r="M21" s="90">
        <f t="shared" si="3"/>
        <v>0</v>
      </c>
      <c r="N21" s="222">
        <f t="shared" si="4"/>
        <v>0</v>
      </c>
    </row>
    <row r="22" spans="1:14" ht="27" customHeight="1" x14ac:dyDescent="0.25">
      <c r="A22" s="216">
        <f>'Moyens humains'!A26</f>
        <v>16</v>
      </c>
      <c r="B22" s="217" t="str">
        <f>IF(ISBLANK('Moyens humains'!B26),"",'Moyens humains'!B26)</f>
        <v/>
      </c>
      <c r="C22" s="176" t="str">
        <f>IF(ISBLANK('Moyens humains'!C26),"",'Moyens humains'!C26)</f>
        <v/>
      </c>
      <c r="D22" s="218" t="str">
        <f t="shared" si="5"/>
        <v/>
      </c>
      <c r="E22" s="89" t="str">
        <f>IF(VLOOKUP($D22,'Charges de travail'!$D$11:$T$50,16,FALSE)=0,"",VLOOKUP($D22,'Charges de travail'!$D$11:$T$50,16,FALSE))</f>
        <v/>
      </c>
      <c r="F22" s="219" t="e">
        <f>IF(#REF!="","",SUM(E22:E22)-#REF!)</f>
        <v>#REF!</v>
      </c>
      <c r="G22" s="220" t="str">
        <f>IF(VLOOKUP(D22,'Moyens humains'!D26:L26,9,FALSE)=0,"",VLOOKUP(D22,'Moyens humains'!D26:L26,9,FALSE))</f>
        <v/>
      </c>
      <c r="H22" s="221" t="str">
        <f t="shared" si="6"/>
        <v/>
      </c>
      <c r="I22" s="88"/>
      <c r="J22" s="88"/>
      <c r="K22" s="97"/>
      <c r="L22" s="89" t="str">
        <f t="shared" si="2"/>
        <v/>
      </c>
      <c r="M22" s="90">
        <f t="shared" si="3"/>
        <v>0</v>
      </c>
      <c r="N22" s="222">
        <f t="shared" si="4"/>
        <v>0</v>
      </c>
    </row>
    <row r="23" spans="1:14" ht="27" customHeight="1" x14ac:dyDescent="0.25">
      <c r="A23" s="216">
        <f>'Moyens humains'!A27</f>
        <v>17</v>
      </c>
      <c r="B23" s="217" t="str">
        <f>IF(ISBLANK('Moyens humains'!B27),"",'Moyens humains'!B27)</f>
        <v/>
      </c>
      <c r="C23" s="176" t="str">
        <f>IF(ISBLANK('Moyens humains'!C27),"",'Moyens humains'!C27)</f>
        <v/>
      </c>
      <c r="D23" s="218" t="str">
        <f t="shared" si="5"/>
        <v/>
      </c>
      <c r="E23" s="89" t="str">
        <f>IF(VLOOKUP($D23,'Charges de travail'!$D$11:$T$50,16,FALSE)=0,"",VLOOKUP($D23,'Charges de travail'!$D$11:$T$50,16,FALSE))</f>
        <v/>
      </c>
      <c r="F23" s="219" t="e">
        <f>IF(#REF!="","",SUM(E23:E23)-#REF!)</f>
        <v>#REF!</v>
      </c>
      <c r="G23" s="220" t="str">
        <f>IF(VLOOKUP(D23,'Moyens humains'!D27:L27,9,FALSE)=0,"",VLOOKUP(D23,'Moyens humains'!D27:L27,9,FALSE))</f>
        <v/>
      </c>
      <c r="H23" s="221" t="str">
        <f t="shared" si="6"/>
        <v/>
      </c>
      <c r="I23" s="88"/>
      <c r="J23" s="88"/>
      <c r="K23" s="97"/>
      <c r="L23" s="89" t="str">
        <f t="shared" si="2"/>
        <v/>
      </c>
      <c r="M23" s="90">
        <f t="shared" si="3"/>
        <v>0</v>
      </c>
      <c r="N23" s="222">
        <f t="shared" si="4"/>
        <v>0</v>
      </c>
    </row>
    <row r="24" spans="1:14" ht="27" customHeight="1" x14ac:dyDescent="0.25">
      <c r="A24" s="216">
        <f>'Moyens humains'!A28</f>
        <v>18</v>
      </c>
      <c r="B24" s="217" t="str">
        <f>IF(ISBLANK('Moyens humains'!B28),"",'Moyens humains'!B28)</f>
        <v/>
      </c>
      <c r="C24" s="176" t="str">
        <f>IF(ISBLANK('Moyens humains'!C28),"",'Moyens humains'!C28)</f>
        <v/>
      </c>
      <c r="D24" s="218" t="str">
        <f t="shared" si="5"/>
        <v/>
      </c>
      <c r="E24" s="89" t="str">
        <f>IF(VLOOKUP($D24,'Charges de travail'!$D$11:$T$50,16,FALSE)=0,"",VLOOKUP($D24,'Charges de travail'!$D$11:$T$50,16,FALSE))</f>
        <v/>
      </c>
      <c r="F24" s="219" t="e">
        <f>IF(#REF!="","",SUM(E24:E24)-#REF!)</f>
        <v>#REF!</v>
      </c>
      <c r="G24" s="220" t="str">
        <f>IF(VLOOKUP(D24,'Moyens humains'!D28:L28,9,FALSE)=0,"",VLOOKUP(D24,'Moyens humains'!D28:L28,9,FALSE))</f>
        <v/>
      </c>
      <c r="H24" s="221" t="str">
        <f t="shared" si="6"/>
        <v/>
      </c>
      <c r="I24" s="88"/>
      <c r="J24" s="88"/>
      <c r="K24" s="97"/>
      <c r="L24" s="89" t="str">
        <f t="shared" si="2"/>
        <v/>
      </c>
      <c r="M24" s="90">
        <f t="shared" si="3"/>
        <v>0</v>
      </c>
      <c r="N24" s="222">
        <f t="shared" si="4"/>
        <v>0</v>
      </c>
    </row>
    <row r="25" spans="1:14" ht="27" customHeight="1" x14ac:dyDescent="0.25">
      <c r="A25" s="216">
        <f>'Moyens humains'!A29</f>
        <v>19</v>
      </c>
      <c r="B25" s="217" t="str">
        <f>IF(ISBLANK('Moyens humains'!B29),"",'Moyens humains'!B29)</f>
        <v/>
      </c>
      <c r="C25" s="176" t="str">
        <f>IF(ISBLANK('Moyens humains'!C29),"",'Moyens humains'!C29)</f>
        <v/>
      </c>
      <c r="D25" s="218" t="str">
        <f t="shared" ref="D25:D46" si="7">B25&amp;C25</f>
        <v/>
      </c>
      <c r="E25" s="89" t="str">
        <f>IF(VLOOKUP($D25,'Charges de travail'!$D$11:$T$50,16,FALSE)=0,"",VLOOKUP($D25,'Charges de travail'!$D$11:$T$50,16,FALSE))</f>
        <v/>
      </c>
      <c r="F25" s="219" t="e">
        <f>IF(#REF!="","",SUM(E25:E25)-#REF!)</f>
        <v>#REF!</v>
      </c>
      <c r="G25" s="220" t="str">
        <f>IF(VLOOKUP(D25,'Moyens humains'!D29:L29,9,FALSE)=0,"",VLOOKUP(D25,'Moyens humains'!D29:L29,9,FALSE))</f>
        <v/>
      </c>
      <c r="H25" s="221" t="str">
        <f t="shared" si="6"/>
        <v/>
      </c>
      <c r="I25" s="88"/>
      <c r="J25" s="88"/>
      <c r="K25" s="97"/>
      <c r="L25" s="89" t="str">
        <f t="shared" si="2"/>
        <v/>
      </c>
      <c r="M25" s="90">
        <f t="shared" si="3"/>
        <v>0</v>
      </c>
      <c r="N25" s="222">
        <f t="shared" si="4"/>
        <v>0</v>
      </c>
    </row>
    <row r="26" spans="1:14" ht="27" customHeight="1" x14ac:dyDescent="0.25">
      <c r="A26" s="216">
        <f>'Moyens humains'!A30</f>
        <v>20</v>
      </c>
      <c r="B26" s="217" t="str">
        <f>IF(ISBLANK('Moyens humains'!B30),"",'Moyens humains'!B30)</f>
        <v/>
      </c>
      <c r="C26" s="176" t="str">
        <f>IF(ISBLANK('Moyens humains'!C30),"",'Moyens humains'!C30)</f>
        <v/>
      </c>
      <c r="D26" s="218" t="str">
        <f t="shared" si="7"/>
        <v/>
      </c>
      <c r="E26" s="89" t="str">
        <f>IF(VLOOKUP($D26,'Charges de travail'!$D$11:$T$50,16,FALSE)=0,"",VLOOKUP($D26,'Charges de travail'!$D$11:$T$50,16,FALSE))</f>
        <v/>
      </c>
      <c r="F26" s="219" t="e">
        <f>IF(#REF!="","",SUM(E26:E26)-#REF!)</f>
        <v>#REF!</v>
      </c>
      <c r="G26" s="220" t="str">
        <f>IF(VLOOKUP(D26,'Moyens humains'!D30:L30,9,FALSE)=0,"",VLOOKUP(D26,'Moyens humains'!D30:L30,9,FALSE))</f>
        <v/>
      </c>
      <c r="H26" s="221" t="str">
        <f t="shared" si="6"/>
        <v/>
      </c>
      <c r="I26" s="88"/>
      <c r="J26" s="88"/>
      <c r="K26" s="97"/>
      <c r="L26" s="89" t="str">
        <f t="shared" si="2"/>
        <v/>
      </c>
      <c r="M26" s="90">
        <f t="shared" si="3"/>
        <v>0</v>
      </c>
      <c r="N26" s="222">
        <f t="shared" si="4"/>
        <v>0</v>
      </c>
    </row>
    <row r="27" spans="1:14" ht="27" customHeight="1" x14ac:dyDescent="0.25">
      <c r="A27" s="216">
        <f>'Moyens humains'!A31</f>
        <v>21</v>
      </c>
      <c r="B27" s="217" t="str">
        <f>IF(ISBLANK('Moyens humains'!B31),"",'Moyens humains'!B31)</f>
        <v/>
      </c>
      <c r="C27" s="176" t="str">
        <f>IF(ISBLANK('Moyens humains'!C31),"",'Moyens humains'!C31)</f>
        <v/>
      </c>
      <c r="D27" s="218" t="str">
        <f t="shared" si="7"/>
        <v/>
      </c>
      <c r="E27" s="89" t="str">
        <f>IF(VLOOKUP($D27,'Charges de travail'!$D$11:$T$50,16,FALSE)=0,"",VLOOKUP($D27,'Charges de travail'!$D$11:$T$50,16,FALSE))</f>
        <v/>
      </c>
      <c r="F27" s="219" t="e">
        <f>IF(#REF!="","",SUM(E27:E27)-#REF!)</f>
        <v>#REF!</v>
      </c>
      <c r="G27" s="220" t="str">
        <f>IF(VLOOKUP(D27,'Moyens humains'!D31:L31,9,FALSE)=0,"",VLOOKUP(D27,'Moyens humains'!D31:L31,9,FALSE))</f>
        <v/>
      </c>
      <c r="H27" s="221" t="str">
        <f t="shared" si="6"/>
        <v/>
      </c>
      <c r="I27" s="88"/>
      <c r="J27" s="88"/>
      <c r="K27" s="97"/>
      <c r="L27" s="89" t="str">
        <f t="shared" si="2"/>
        <v/>
      </c>
      <c r="M27" s="90">
        <f t="shared" si="3"/>
        <v>0</v>
      </c>
      <c r="N27" s="222">
        <f t="shared" si="4"/>
        <v>0</v>
      </c>
    </row>
    <row r="28" spans="1:14" ht="27" customHeight="1" x14ac:dyDescent="0.25">
      <c r="A28" s="216">
        <f>'Moyens humains'!A32</f>
        <v>22</v>
      </c>
      <c r="B28" s="217" t="str">
        <f>IF(ISBLANK('Moyens humains'!B32),"",'Moyens humains'!B32)</f>
        <v/>
      </c>
      <c r="C28" s="176" t="str">
        <f>IF(ISBLANK('Moyens humains'!C32),"",'Moyens humains'!C32)</f>
        <v/>
      </c>
      <c r="D28" s="218" t="str">
        <f t="shared" si="7"/>
        <v/>
      </c>
      <c r="E28" s="89" t="str">
        <f>IF(VLOOKUP($D28,'Charges de travail'!$D$11:$T$50,16,FALSE)=0,"",VLOOKUP($D28,'Charges de travail'!$D$11:$T$50,16,FALSE))</f>
        <v/>
      </c>
      <c r="F28" s="219" t="e">
        <f>IF(#REF!="","",SUM(E28:E28)-#REF!)</f>
        <v>#REF!</v>
      </c>
      <c r="G28" s="220" t="str">
        <f>IF(VLOOKUP(D28,'Moyens humains'!D32:L32,9,FALSE)=0,"",VLOOKUP(D28,'Moyens humains'!D32:L32,9,FALSE))</f>
        <v/>
      </c>
      <c r="H28" s="221" t="str">
        <f t="shared" si="6"/>
        <v/>
      </c>
      <c r="I28" s="88"/>
      <c r="J28" s="88"/>
      <c r="K28" s="97"/>
      <c r="L28" s="89" t="str">
        <f t="shared" si="2"/>
        <v/>
      </c>
      <c r="M28" s="90">
        <f t="shared" si="3"/>
        <v>0</v>
      </c>
      <c r="N28" s="222">
        <f t="shared" si="4"/>
        <v>0</v>
      </c>
    </row>
    <row r="29" spans="1:14" ht="27" customHeight="1" x14ac:dyDescent="0.25">
      <c r="A29" s="216">
        <f>'Moyens humains'!A33</f>
        <v>23</v>
      </c>
      <c r="B29" s="217" t="str">
        <f>IF(ISBLANK('Moyens humains'!B33),"",'Moyens humains'!B33)</f>
        <v/>
      </c>
      <c r="C29" s="176" t="str">
        <f>IF(ISBLANK('Moyens humains'!C33),"",'Moyens humains'!C33)</f>
        <v/>
      </c>
      <c r="D29" s="218" t="str">
        <f t="shared" si="7"/>
        <v/>
      </c>
      <c r="E29" s="89" t="str">
        <f>IF(VLOOKUP($D29,'Charges de travail'!$D$11:$T$50,16,FALSE)=0,"",VLOOKUP($D29,'Charges de travail'!$D$11:$T$50,16,FALSE))</f>
        <v/>
      </c>
      <c r="F29" s="219" t="e">
        <f>IF(#REF!="","",SUM(E29:E29)-#REF!)</f>
        <v>#REF!</v>
      </c>
      <c r="G29" s="220" t="str">
        <f>IF(VLOOKUP(D29,'Moyens humains'!D33:L33,9,FALSE)=0,"",VLOOKUP(D29,'Moyens humains'!D33:L33,9,FALSE))</f>
        <v/>
      </c>
      <c r="H29" s="221" t="str">
        <f t="shared" si="6"/>
        <v/>
      </c>
      <c r="I29" s="88"/>
      <c r="J29" s="88"/>
      <c r="K29" s="97"/>
      <c r="L29" s="89" t="str">
        <f t="shared" si="2"/>
        <v/>
      </c>
      <c r="M29" s="90">
        <f t="shared" si="3"/>
        <v>0</v>
      </c>
      <c r="N29" s="222">
        <f t="shared" si="4"/>
        <v>0</v>
      </c>
    </row>
    <row r="30" spans="1:14" ht="27" customHeight="1" x14ac:dyDescent="0.25">
      <c r="A30" s="216">
        <f>'Moyens humains'!A34</f>
        <v>24</v>
      </c>
      <c r="B30" s="217" t="str">
        <f>IF(ISBLANK('Moyens humains'!B34),"",'Moyens humains'!B34)</f>
        <v/>
      </c>
      <c r="C30" s="176" t="str">
        <f>IF(ISBLANK('Moyens humains'!C34),"",'Moyens humains'!C34)</f>
        <v/>
      </c>
      <c r="D30" s="218" t="str">
        <f t="shared" si="7"/>
        <v/>
      </c>
      <c r="E30" s="89" t="str">
        <f>IF(VLOOKUP($D30,'Charges de travail'!$D$11:$T$50,16,FALSE)=0,"",VLOOKUP($D30,'Charges de travail'!$D$11:$T$50,16,FALSE))</f>
        <v/>
      </c>
      <c r="F30" s="219" t="e">
        <f>IF(#REF!="","",SUM(E30:E30)-#REF!)</f>
        <v>#REF!</v>
      </c>
      <c r="G30" s="220" t="str">
        <f>IF(VLOOKUP(D30,'Moyens humains'!D34:L34,9,FALSE)=0,"",VLOOKUP(D30,'Moyens humains'!D34:L34,9,FALSE))</f>
        <v/>
      </c>
      <c r="H30" s="221" t="str">
        <f t="shared" si="6"/>
        <v/>
      </c>
      <c r="I30" s="88"/>
      <c r="J30" s="88"/>
      <c r="K30" s="97"/>
      <c r="L30" s="89" t="str">
        <f t="shared" si="2"/>
        <v/>
      </c>
      <c r="M30" s="90">
        <f t="shared" si="3"/>
        <v>0</v>
      </c>
      <c r="N30" s="222">
        <f t="shared" si="4"/>
        <v>0</v>
      </c>
    </row>
    <row r="31" spans="1:14" ht="27" customHeight="1" x14ac:dyDescent="0.25">
      <c r="A31" s="216">
        <f>'Moyens humains'!A35</f>
        <v>25</v>
      </c>
      <c r="B31" s="217" t="str">
        <f>IF(ISBLANK('Moyens humains'!B35),"",'Moyens humains'!B35)</f>
        <v/>
      </c>
      <c r="C31" s="176" t="str">
        <f>IF(ISBLANK('Moyens humains'!C35),"",'Moyens humains'!C35)</f>
        <v/>
      </c>
      <c r="D31" s="218" t="str">
        <f t="shared" si="7"/>
        <v/>
      </c>
      <c r="E31" s="89" t="str">
        <f>IF(VLOOKUP($D31,'Charges de travail'!$D$11:$T$50,16,FALSE)=0,"",VLOOKUP($D31,'Charges de travail'!$D$11:$T$50,16,FALSE))</f>
        <v/>
      </c>
      <c r="F31" s="219" t="e">
        <f>IF(#REF!="","",SUM(E31:E31)-#REF!)</f>
        <v>#REF!</v>
      </c>
      <c r="G31" s="220" t="str">
        <f>IF(VLOOKUP(D31,'Moyens humains'!D35:L35,9,FALSE)=0,"",VLOOKUP(D31,'Moyens humains'!D35:L35,9,FALSE))</f>
        <v/>
      </c>
      <c r="H31" s="221" t="str">
        <f t="shared" si="6"/>
        <v/>
      </c>
      <c r="I31" s="88"/>
      <c r="J31" s="88"/>
      <c r="K31" s="97"/>
      <c r="L31" s="89" t="str">
        <f t="shared" si="2"/>
        <v/>
      </c>
      <c r="M31" s="90">
        <f t="shared" si="3"/>
        <v>0</v>
      </c>
      <c r="N31" s="222">
        <f t="shared" si="4"/>
        <v>0</v>
      </c>
    </row>
    <row r="32" spans="1:14" ht="27" customHeight="1" x14ac:dyDescent="0.25">
      <c r="A32" s="216">
        <f>'Moyens humains'!A36</f>
        <v>26</v>
      </c>
      <c r="B32" s="217" t="str">
        <f>IF(ISBLANK('Moyens humains'!B36),"",'Moyens humains'!B36)</f>
        <v/>
      </c>
      <c r="C32" s="176" t="str">
        <f>IF(ISBLANK('Moyens humains'!C36),"",'Moyens humains'!C36)</f>
        <v/>
      </c>
      <c r="D32" s="218" t="str">
        <f t="shared" si="7"/>
        <v/>
      </c>
      <c r="E32" s="89" t="str">
        <f>IF(VLOOKUP($D32,'Charges de travail'!$D$11:$T$50,16,FALSE)=0,"",VLOOKUP($D32,'Charges de travail'!$D$11:$T$50,16,FALSE))</f>
        <v/>
      </c>
      <c r="F32" s="219" t="e">
        <f>IF(#REF!="","",SUM(E32:E32)-#REF!)</f>
        <v>#REF!</v>
      </c>
      <c r="G32" s="220" t="str">
        <f>IF(VLOOKUP(D32,'Moyens humains'!D36:L36,9,FALSE)=0,"",VLOOKUP(D32,'Moyens humains'!D36:L36,9,FALSE))</f>
        <v/>
      </c>
      <c r="H32" s="221" t="str">
        <f t="shared" si="6"/>
        <v/>
      </c>
      <c r="I32" s="88"/>
      <c r="J32" s="88"/>
      <c r="K32" s="97"/>
      <c r="L32" s="89" t="str">
        <f t="shared" si="2"/>
        <v/>
      </c>
      <c r="M32" s="90">
        <f t="shared" si="3"/>
        <v>0</v>
      </c>
      <c r="N32" s="222">
        <f t="shared" si="4"/>
        <v>0</v>
      </c>
    </row>
    <row r="33" spans="1:14" ht="27" customHeight="1" x14ac:dyDescent="0.25">
      <c r="A33" s="216">
        <f>'Moyens humains'!A37</f>
        <v>27</v>
      </c>
      <c r="B33" s="217" t="str">
        <f>IF(ISBLANK('Moyens humains'!B37),"",'Moyens humains'!B37)</f>
        <v/>
      </c>
      <c r="C33" s="176" t="str">
        <f>IF(ISBLANK('Moyens humains'!C37),"",'Moyens humains'!C37)</f>
        <v/>
      </c>
      <c r="D33" s="218" t="str">
        <f t="shared" si="7"/>
        <v/>
      </c>
      <c r="E33" s="89" t="str">
        <f>IF(VLOOKUP($D33,'Charges de travail'!$D$11:$T$50,16,FALSE)=0,"",VLOOKUP($D33,'Charges de travail'!$D$11:$T$50,16,FALSE))</f>
        <v/>
      </c>
      <c r="F33" s="219" t="e">
        <f>IF(#REF!="","",SUM(E33:E33)-#REF!)</f>
        <v>#REF!</v>
      </c>
      <c r="G33" s="220" t="str">
        <f>IF(VLOOKUP(D33,'Moyens humains'!D37:L37,9,FALSE)=0,"",VLOOKUP(D33,'Moyens humains'!D37:L37,9,FALSE))</f>
        <v/>
      </c>
      <c r="H33" s="221" t="str">
        <f t="shared" si="6"/>
        <v/>
      </c>
      <c r="I33" s="88"/>
      <c r="J33" s="88"/>
      <c r="K33" s="97"/>
      <c r="L33" s="89" t="str">
        <f t="shared" si="2"/>
        <v/>
      </c>
      <c r="M33" s="90">
        <f t="shared" si="3"/>
        <v>0</v>
      </c>
      <c r="N33" s="222">
        <f t="shared" si="4"/>
        <v>0</v>
      </c>
    </row>
    <row r="34" spans="1:14" ht="27" customHeight="1" x14ac:dyDescent="0.25">
      <c r="A34" s="216">
        <f>'Moyens humains'!A38</f>
        <v>28</v>
      </c>
      <c r="B34" s="217" t="str">
        <f>IF(ISBLANK('Moyens humains'!B38),"",'Moyens humains'!B38)</f>
        <v/>
      </c>
      <c r="C34" s="176" t="str">
        <f>IF(ISBLANK('Moyens humains'!C38),"",'Moyens humains'!C38)</f>
        <v/>
      </c>
      <c r="D34" s="218" t="str">
        <f t="shared" si="7"/>
        <v/>
      </c>
      <c r="E34" s="89" t="str">
        <f>IF(VLOOKUP($D34,'Charges de travail'!$D$11:$T$50,16,FALSE)=0,"",VLOOKUP($D34,'Charges de travail'!$D$11:$T$50,16,FALSE))</f>
        <v/>
      </c>
      <c r="F34" s="219" t="e">
        <f>IF(#REF!="","",SUM(E34:E34)-#REF!)</f>
        <v>#REF!</v>
      </c>
      <c r="G34" s="220" t="str">
        <f>IF(VLOOKUP(D34,'Moyens humains'!D38:L38,9,FALSE)=0,"",VLOOKUP(D34,'Moyens humains'!D38:L38,9,FALSE))</f>
        <v/>
      </c>
      <c r="H34" s="221" t="str">
        <f t="shared" si="6"/>
        <v/>
      </c>
      <c r="I34" s="88"/>
      <c r="J34" s="88"/>
      <c r="K34" s="97"/>
      <c r="L34" s="89" t="str">
        <f t="shared" si="2"/>
        <v/>
      </c>
      <c r="M34" s="90">
        <f t="shared" si="3"/>
        <v>0</v>
      </c>
      <c r="N34" s="222">
        <f t="shared" si="4"/>
        <v>0</v>
      </c>
    </row>
    <row r="35" spans="1:14" ht="27" customHeight="1" x14ac:dyDescent="0.25">
      <c r="A35" s="216">
        <f>'Moyens humains'!A39</f>
        <v>29</v>
      </c>
      <c r="B35" s="217" t="str">
        <f>IF(ISBLANK('Moyens humains'!B39),"",'Moyens humains'!B39)</f>
        <v/>
      </c>
      <c r="C35" s="176" t="str">
        <f>IF(ISBLANK('Moyens humains'!C39),"",'Moyens humains'!C39)</f>
        <v/>
      </c>
      <c r="D35" s="218" t="str">
        <f t="shared" si="7"/>
        <v/>
      </c>
      <c r="E35" s="89" t="str">
        <f>IF(VLOOKUP($D35,'Charges de travail'!$D$11:$T$50,16,FALSE)=0,"",VLOOKUP($D35,'Charges de travail'!$D$11:$T$50,16,FALSE))</f>
        <v/>
      </c>
      <c r="F35" s="219" t="e">
        <f>IF(#REF!="","",SUM(E35:E35)-#REF!)</f>
        <v>#REF!</v>
      </c>
      <c r="G35" s="220" t="str">
        <f>IF(VLOOKUP(D35,'Moyens humains'!D39:L39,9,FALSE)=0,"",VLOOKUP(D35,'Moyens humains'!D39:L39,9,FALSE))</f>
        <v/>
      </c>
      <c r="H35" s="221" t="str">
        <f t="shared" si="6"/>
        <v/>
      </c>
      <c r="I35" s="88"/>
      <c r="J35" s="88"/>
      <c r="K35" s="97"/>
      <c r="L35" s="89" t="str">
        <f t="shared" si="2"/>
        <v/>
      </c>
      <c r="M35" s="90">
        <f t="shared" si="3"/>
        <v>0</v>
      </c>
      <c r="N35" s="222">
        <f t="shared" si="4"/>
        <v>0</v>
      </c>
    </row>
    <row r="36" spans="1:14" ht="27" customHeight="1" x14ac:dyDescent="0.25">
      <c r="A36" s="216">
        <f>'Moyens humains'!A40</f>
        <v>30</v>
      </c>
      <c r="B36" s="217" t="str">
        <f>IF(ISBLANK('Moyens humains'!B40),"",'Moyens humains'!B40)</f>
        <v/>
      </c>
      <c r="C36" s="176" t="str">
        <f>IF(ISBLANK('Moyens humains'!C40),"",'Moyens humains'!C40)</f>
        <v/>
      </c>
      <c r="D36" s="218" t="str">
        <f t="shared" si="7"/>
        <v/>
      </c>
      <c r="E36" s="89" t="str">
        <f>IF(VLOOKUP($D36,'Charges de travail'!$D$11:$T$50,16,FALSE)=0,"",VLOOKUP($D36,'Charges de travail'!$D$11:$T$50,16,FALSE))</f>
        <v/>
      </c>
      <c r="F36" s="219" t="e">
        <f>IF(#REF!="","",SUM(E36:E36)-#REF!)</f>
        <v>#REF!</v>
      </c>
      <c r="G36" s="220" t="str">
        <f>IF(VLOOKUP(D36,'Moyens humains'!D40:L40,9,FALSE)=0,"",VLOOKUP(D36,'Moyens humains'!D40:L40,9,FALSE))</f>
        <v/>
      </c>
      <c r="H36" s="221" t="str">
        <f t="shared" si="6"/>
        <v/>
      </c>
      <c r="I36" s="88"/>
      <c r="J36" s="88"/>
      <c r="K36" s="97"/>
      <c r="L36" s="89" t="str">
        <f t="shared" si="2"/>
        <v/>
      </c>
      <c r="M36" s="90">
        <f t="shared" si="3"/>
        <v>0</v>
      </c>
      <c r="N36" s="222">
        <f t="shared" si="4"/>
        <v>0</v>
      </c>
    </row>
    <row r="37" spans="1:14" ht="27" customHeight="1" x14ac:dyDescent="0.25">
      <c r="A37" s="216">
        <f>'Moyens humains'!A41</f>
        <v>31</v>
      </c>
      <c r="B37" s="217" t="str">
        <f>IF(ISBLANK('Moyens humains'!B41),"",'Moyens humains'!B41)</f>
        <v/>
      </c>
      <c r="C37" s="176" t="str">
        <f>IF(ISBLANK('Moyens humains'!C41),"",'Moyens humains'!C41)</f>
        <v/>
      </c>
      <c r="D37" s="218" t="str">
        <f t="shared" si="7"/>
        <v/>
      </c>
      <c r="E37" s="89" t="str">
        <f>IF(VLOOKUP($D37,'Charges de travail'!$D$11:$T$50,16,FALSE)=0,"",VLOOKUP($D37,'Charges de travail'!$D$11:$T$50,16,FALSE))</f>
        <v/>
      </c>
      <c r="F37" s="219" t="e">
        <f>IF(#REF!="","",SUM(E37:E37)-#REF!)</f>
        <v>#REF!</v>
      </c>
      <c r="G37" s="220" t="str">
        <f>IF(VLOOKUP(D37,'Moyens humains'!D41:L41,9,FALSE)=0,"",VLOOKUP(D37,'Moyens humains'!D41:L41,9,FALSE))</f>
        <v/>
      </c>
      <c r="H37" s="221" t="str">
        <f t="shared" si="6"/>
        <v/>
      </c>
      <c r="I37" s="88"/>
      <c r="J37" s="88"/>
      <c r="K37" s="97"/>
      <c r="L37" s="89" t="str">
        <f t="shared" si="2"/>
        <v/>
      </c>
      <c r="M37" s="90">
        <f t="shared" si="3"/>
        <v>0</v>
      </c>
      <c r="N37" s="222">
        <f t="shared" si="4"/>
        <v>0</v>
      </c>
    </row>
    <row r="38" spans="1:14" ht="27" customHeight="1" x14ac:dyDescent="0.25">
      <c r="A38" s="216">
        <f>'Moyens humains'!A42</f>
        <v>32</v>
      </c>
      <c r="B38" s="217" t="str">
        <f>IF(ISBLANK('Moyens humains'!B42),"",'Moyens humains'!B42)</f>
        <v/>
      </c>
      <c r="C38" s="176" t="str">
        <f>IF(ISBLANK('Moyens humains'!C42),"",'Moyens humains'!C42)</f>
        <v/>
      </c>
      <c r="D38" s="218" t="str">
        <f t="shared" si="7"/>
        <v/>
      </c>
      <c r="E38" s="89" t="str">
        <f>IF(VLOOKUP($D38,'Charges de travail'!$D$11:$T$50,16,FALSE)=0,"",VLOOKUP($D38,'Charges de travail'!$D$11:$T$50,16,FALSE))</f>
        <v/>
      </c>
      <c r="F38" s="219" t="e">
        <f>IF(#REF!="","",SUM(E38:E38)-#REF!)</f>
        <v>#REF!</v>
      </c>
      <c r="G38" s="220" t="str">
        <f>IF(VLOOKUP(D38,'Moyens humains'!D42:L42,9,FALSE)=0,"",VLOOKUP(D38,'Moyens humains'!D42:L42,9,FALSE))</f>
        <v/>
      </c>
      <c r="H38" s="221" t="str">
        <f t="shared" si="6"/>
        <v/>
      </c>
      <c r="I38" s="88"/>
      <c r="J38" s="88"/>
      <c r="K38" s="97"/>
      <c r="L38" s="89" t="str">
        <f t="shared" si="2"/>
        <v/>
      </c>
      <c r="M38" s="90">
        <f t="shared" si="3"/>
        <v>0</v>
      </c>
      <c r="N38" s="222">
        <f t="shared" si="4"/>
        <v>0</v>
      </c>
    </row>
    <row r="39" spans="1:14" ht="27" customHeight="1" x14ac:dyDescent="0.25">
      <c r="A39" s="216">
        <f>'Moyens humains'!A43</f>
        <v>33</v>
      </c>
      <c r="B39" s="217" t="str">
        <f>IF(ISBLANK('Moyens humains'!B43),"",'Moyens humains'!B43)</f>
        <v/>
      </c>
      <c r="C39" s="176" t="str">
        <f>IF(ISBLANK('Moyens humains'!C43),"",'Moyens humains'!C43)</f>
        <v/>
      </c>
      <c r="D39" s="218" t="str">
        <f t="shared" si="7"/>
        <v/>
      </c>
      <c r="E39" s="89" t="str">
        <f>IF(VLOOKUP($D39,'Charges de travail'!$D$11:$T$50,16,FALSE)=0,"",VLOOKUP($D39,'Charges de travail'!$D$11:$T$50,16,FALSE))</f>
        <v/>
      </c>
      <c r="F39" s="219" t="e">
        <f>IF(#REF!="","",SUM(E39:E39)-#REF!)</f>
        <v>#REF!</v>
      </c>
      <c r="G39" s="220" t="str">
        <f>IF(VLOOKUP(D39,'Moyens humains'!D43:L43,9,FALSE)=0,"",VLOOKUP(D39,'Moyens humains'!D43:L43,9,FALSE))</f>
        <v/>
      </c>
      <c r="H39" s="221" t="str">
        <f t="shared" si="6"/>
        <v/>
      </c>
      <c r="I39" s="88"/>
      <c r="J39" s="88"/>
      <c r="K39" s="97"/>
      <c r="L39" s="89" t="str">
        <f t="shared" si="2"/>
        <v/>
      </c>
      <c r="M39" s="90">
        <f t="shared" si="3"/>
        <v>0</v>
      </c>
      <c r="N39" s="222">
        <f t="shared" si="4"/>
        <v>0</v>
      </c>
    </row>
    <row r="40" spans="1:14" ht="27" customHeight="1" x14ac:dyDescent="0.25">
      <c r="A40" s="216">
        <f>'Moyens humains'!A44</f>
        <v>34</v>
      </c>
      <c r="B40" s="217" t="str">
        <f>IF(ISBLANK('Moyens humains'!B44),"",'Moyens humains'!B44)</f>
        <v/>
      </c>
      <c r="C40" s="176" t="str">
        <f>IF(ISBLANK('Moyens humains'!C44),"",'Moyens humains'!C44)</f>
        <v/>
      </c>
      <c r="D40" s="218" t="str">
        <f t="shared" si="7"/>
        <v/>
      </c>
      <c r="E40" s="89" t="str">
        <f>IF(VLOOKUP($D40,'Charges de travail'!$D$11:$T$50,16,FALSE)=0,"",VLOOKUP($D40,'Charges de travail'!$D$11:$T$50,16,FALSE))</f>
        <v/>
      </c>
      <c r="F40" s="219" t="e">
        <f>IF(#REF!="","",SUM(E40:E40)-#REF!)</f>
        <v>#REF!</v>
      </c>
      <c r="G40" s="220" t="str">
        <f>IF(VLOOKUP(D40,'Moyens humains'!D44:L44,9,FALSE)=0,"",VLOOKUP(D40,'Moyens humains'!D44:L44,9,FALSE))</f>
        <v/>
      </c>
      <c r="H40" s="221" t="str">
        <f t="shared" si="6"/>
        <v/>
      </c>
      <c r="I40" s="88"/>
      <c r="J40" s="88"/>
      <c r="K40" s="97"/>
      <c r="L40" s="89" t="str">
        <f t="shared" si="2"/>
        <v/>
      </c>
      <c r="M40" s="90">
        <f t="shared" si="3"/>
        <v>0</v>
      </c>
      <c r="N40" s="222">
        <f t="shared" si="4"/>
        <v>0</v>
      </c>
    </row>
    <row r="41" spans="1:14" ht="27" customHeight="1" x14ac:dyDescent="0.25">
      <c r="A41" s="216">
        <f>'Moyens humains'!A45</f>
        <v>35</v>
      </c>
      <c r="B41" s="217" t="str">
        <f>IF(ISBLANK('Moyens humains'!B45),"",'Moyens humains'!B45)</f>
        <v/>
      </c>
      <c r="C41" s="176" t="str">
        <f>IF(ISBLANK('Moyens humains'!C45),"",'Moyens humains'!C45)</f>
        <v/>
      </c>
      <c r="D41" s="218" t="str">
        <f t="shared" si="7"/>
        <v/>
      </c>
      <c r="E41" s="89" t="str">
        <f>IF(VLOOKUP($D41,'Charges de travail'!$D$11:$T$50,16,FALSE)=0,"",VLOOKUP($D41,'Charges de travail'!$D$11:$T$50,16,FALSE))</f>
        <v/>
      </c>
      <c r="F41" s="219" t="e">
        <f>IF(#REF!="","",SUM(E41:E41)-#REF!)</f>
        <v>#REF!</v>
      </c>
      <c r="G41" s="220" t="str">
        <f>IF(VLOOKUP(D41,'Moyens humains'!D45:L45,9,FALSE)=0,"",VLOOKUP(D41,'Moyens humains'!D45:L45,9,FALSE))</f>
        <v/>
      </c>
      <c r="H41" s="221" t="str">
        <f t="shared" si="6"/>
        <v/>
      </c>
      <c r="I41" s="88"/>
      <c r="J41" s="88"/>
      <c r="K41" s="97"/>
      <c r="L41" s="89" t="str">
        <f t="shared" si="2"/>
        <v/>
      </c>
      <c r="M41" s="90">
        <f t="shared" si="3"/>
        <v>0</v>
      </c>
      <c r="N41" s="222">
        <f t="shared" si="4"/>
        <v>0</v>
      </c>
    </row>
    <row r="42" spans="1:14" ht="27" customHeight="1" x14ac:dyDescent="0.25">
      <c r="A42" s="216">
        <f>'Moyens humains'!A46</f>
        <v>36</v>
      </c>
      <c r="B42" s="217" t="str">
        <f>IF(ISBLANK('Moyens humains'!B46),"",'Moyens humains'!B46)</f>
        <v/>
      </c>
      <c r="C42" s="176" t="str">
        <f>IF(ISBLANK('Moyens humains'!C46),"",'Moyens humains'!C46)</f>
        <v/>
      </c>
      <c r="D42" s="218" t="str">
        <f t="shared" si="7"/>
        <v/>
      </c>
      <c r="E42" s="89" t="str">
        <f>IF(VLOOKUP($D42,'Charges de travail'!$D$11:$T$50,16,FALSE)=0,"",VLOOKUP($D42,'Charges de travail'!$D$11:$T$50,16,FALSE))</f>
        <v/>
      </c>
      <c r="F42" s="219" t="e">
        <f>IF(#REF!="","",SUM(E42:E42)-#REF!)</f>
        <v>#REF!</v>
      </c>
      <c r="G42" s="220" t="str">
        <f>IF(VLOOKUP(D42,'Moyens humains'!D46:L46,9,FALSE)=0,"",VLOOKUP(D42,'Moyens humains'!D46:L46,9,FALSE))</f>
        <v/>
      </c>
      <c r="H42" s="221" t="str">
        <f t="shared" si="6"/>
        <v/>
      </c>
      <c r="I42" s="88"/>
      <c r="J42" s="88"/>
      <c r="K42" s="97"/>
      <c r="L42" s="89" t="str">
        <f t="shared" si="2"/>
        <v/>
      </c>
      <c r="M42" s="90">
        <f t="shared" si="3"/>
        <v>0</v>
      </c>
      <c r="N42" s="222">
        <f t="shared" si="4"/>
        <v>0</v>
      </c>
    </row>
    <row r="43" spans="1:14" ht="27" customHeight="1" x14ac:dyDescent="0.25">
      <c r="A43" s="216">
        <f>'Moyens humains'!A47</f>
        <v>37</v>
      </c>
      <c r="B43" s="217" t="str">
        <f>IF(ISBLANK('Moyens humains'!B47),"",'Moyens humains'!B47)</f>
        <v/>
      </c>
      <c r="C43" s="176" t="str">
        <f>IF(ISBLANK('Moyens humains'!C47),"",'Moyens humains'!C47)</f>
        <v/>
      </c>
      <c r="D43" s="218" t="str">
        <f t="shared" si="7"/>
        <v/>
      </c>
      <c r="E43" s="89" t="str">
        <f>IF(VLOOKUP($D43,'Charges de travail'!$D$11:$T$50,16,FALSE)=0,"",VLOOKUP($D43,'Charges de travail'!$D$11:$T$50,16,FALSE))</f>
        <v/>
      </c>
      <c r="F43" s="219" t="e">
        <f>IF(#REF!="","",SUM(E43:E43)-#REF!)</f>
        <v>#REF!</v>
      </c>
      <c r="G43" s="220" t="str">
        <f>IF(VLOOKUP(D43,'Moyens humains'!D47:L47,9,FALSE)=0,"",VLOOKUP(D43,'Moyens humains'!D47:L47,9,FALSE))</f>
        <v/>
      </c>
      <c r="H43" s="221" t="str">
        <f t="shared" si="6"/>
        <v/>
      </c>
      <c r="I43" s="88"/>
      <c r="J43" s="88"/>
      <c r="K43" s="97"/>
      <c r="L43" s="89" t="str">
        <f t="shared" si="2"/>
        <v/>
      </c>
      <c r="M43" s="90">
        <f t="shared" si="3"/>
        <v>0</v>
      </c>
      <c r="N43" s="222">
        <f t="shared" si="4"/>
        <v>0</v>
      </c>
    </row>
    <row r="44" spans="1:14" ht="27" customHeight="1" x14ac:dyDescent="0.25">
      <c r="A44" s="216">
        <f>'Moyens humains'!A48</f>
        <v>38</v>
      </c>
      <c r="B44" s="217" t="str">
        <f>IF(ISBLANK('Moyens humains'!B48),"",'Moyens humains'!B48)</f>
        <v/>
      </c>
      <c r="C44" s="176" t="str">
        <f>IF(ISBLANK('Moyens humains'!C48),"",'Moyens humains'!C48)</f>
        <v/>
      </c>
      <c r="D44" s="218" t="str">
        <f t="shared" si="7"/>
        <v/>
      </c>
      <c r="E44" s="89" t="str">
        <f>IF(VLOOKUP($D44,'Charges de travail'!$D$11:$T$50,16,FALSE)=0,"",VLOOKUP($D44,'Charges de travail'!$D$11:$T$50,16,FALSE))</f>
        <v/>
      </c>
      <c r="F44" s="219" t="e">
        <f>IF(#REF!="","",SUM(E44:E44)-#REF!)</f>
        <v>#REF!</v>
      </c>
      <c r="G44" s="220" t="str">
        <f>IF(VLOOKUP(D44,'Moyens humains'!D48:L48,9,FALSE)=0,"",VLOOKUP(D44,'Moyens humains'!D48:L48,9,FALSE))</f>
        <v/>
      </c>
      <c r="H44" s="221" t="str">
        <f t="shared" si="6"/>
        <v/>
      </c>
      <c r="I44" s="88"/>
      <c r="J44" s="88"/>
      <c r="K44" s="97"/>
      <c r="L44" s="89" t="str">
        <f t="shared" si="2"/>
        <v/>
      </c>
      <c r="M44" s="90">
        <f t="shared" si="3"/>
        <v>0</v>
      </c>
      <c r="N44" s="222">
        <f t="shared" si="4"/>
        <v>0</v>
      </c>
    </row>
    <row r="45" spans="1:14" ht="27" customHeight="1" x14ac:dyDescent="0.25">
      <c r="A45" s="216">
        <f>'Moyens humains'!A49</f>
        <v>39</v>
      </c>
      <c r="B45" s="217" t="str">
        <f>IF(ISBLANK('Moyens humains'!B49),"",'Moyens humains'!B49)</f>
        <v/>
      </c>
      <c r="C45" s="176" t="str">
        <f>IF(ISBLANK('Moyens humains'!C49),"",'Moyens humains'!C49)</f>
        <v/>
      </c>
      <c r="D45" s="218" t="str">
        <f t="shared" si="7"/>
        <v/>
      </c>
      <c r="E45" s="89" t="str">
        <f>IF(VLOOKUP($D45,'Charges de travail'!$D$11:$T$50,16,FALSE)=0,"",VLOOKUP($D45,'Charges de travail'!$D$11:$T$50,16,FALSE))</f>
        <v/>
      </c>
      <c r="F45" s="219" t="e">
        <f>IF(#REF!="","",SUM(E45:E45)-#REF!)</f>
        <v>#REF!</v>
      </c>
      <c r="G45" s="220" t="str">
        <f>IF(VLOOKUP(D45,'Moyens humains'!D49:L49,9,FALSE)=0,"",VLOOKUP(D45,'Moyens humains'!D49:L49,9,FALSE))</f>
        <v/>
      </c>
      <c r="H45" s="221" t="str">
        <f t="shared" si="6"/>
        <v/>
      </c>
      <c r="I45" s="88"/>
      <c r="J45" s="88"/>
      <c r="K45" s="97"/>
      <c r="L45" s="89" t="str">
        <f t="shared" si="2"/>
        <v/>
      </c>
      <c r="M45" s="90">
        <f t="shared" si="3"/>
        <v>0</v>
      </c>
      <c r="N45" s="222">
        <f t="shared" si="4"/>
        <v>0</v>
      </c>
    </row>
    <row r="46" spans="1:14" ht="27" customHeight="1" thickBot="1" x14ac:dyDescent="0.3">
      <c r="A46" s="223">
        <f>'Moyens humains'!A50</f>
        <v>40</v>
      </c>
      <c r="B46" s="224" t="str">
        <f>IF(ISBLANK('Moyens humains'!B50),"",'Moyens humains'!B50)</f>
        <v/>
      </c>
      <c r="C46" s="182" t="str">
        <f>IF(ISBLANK('Moyens humains'!C50),"",'Moyens humains'!C50)</f>
        <v/>
      </c>
      <c r="D46" s="225" t="str">
        <f t="shared" si="7"/>
        <v/>
      </c>
      <c r="E46" s="92" t="str">
        <f>IF(VLOOKUP($D46,'Charges de travail'!$D$11:$T$50,16,FALSE)=0,"",VLOOKUP($D46,'Charges de travail'!$D$11:$T$50,16,FALSE))</f>
        <v/>
      </c>
      <c r="F46" s="226" t="e">
        <f>IF(#REF!="","",SUM(E46:E46)-#REF!)</f>
        <v>#REF!</v>
      </c>
      <c r="G46" s="227" t="str">
        <f>IF(VLOOKUP(D46,'Moyens humains'!D50:L50,9,FALSE)=0,"",VLOOKUP(D46,'Moyens humains'!D50:L50,9,FALSE))</f>
        <v/>
      </c>
      <c r="H46" s="228" t="str">
        <f t="shared" si="6"/>
        <v/>
      </c>
      <c r="I46" s="91"/>
      <c r="J46" s="91"/>
      <c r="K46" s="98"/>
      <c r="L46" s="92" t="str">
        <f t="shared" si="2"/>
        <v/>
      </c>
      <c r="M46" s="93">
        <f t="shared" si="3"/>
        <v>0</v>
      </c>
      <c r="N46" s="229">
        <f t="shared" si="4"/>
        <v>0</v>
      </c>
    </row>
    <row r="47" spans="1:14" ht="15" customHeight="1" thickBot="1" x14ac:dyDescent="0.3">
      <c r="A47" s="230"/>
      <c r="B47" s="230"/>
      <c r="C47" s="230"/>
      <c r="D47" s="230"/>
      <c r="E47" s="231"/>
      <c r="F47" s="230"/>
      <c r="G47" s="232"/>
      <c r="H47" s="233"/>
      <c r="I47" s="233"/>
      <c r="J47" s="233"/>
      <c r="K47" s="94"/>
      <c r="L47" s="94"/>
      <c r="M47" s="94"/>
      <c r="N47" s="234"/>
    </row>
    <row r="48" spans="1:14" ht="30" customHeight="1" thickBot="1" x14ac:dyDescent="0.3">
      <c r="A48" s="372" t="s">
        <v>61</v>
      </c>
      <c r="B48" s="373"/>
      <c r="C48" s="373"/>
      <c r="D48" s="373"/>
      <c r="E48" s="373"/>
      <c r="F48" s="373"/>
      <c r="G48" s="374"/>
      <c r="H48" s="110">
        <f t="shared" ref="H48" si="8">SUBTOTAL(9,H7:H47)</f>
        <v>0</v>
      </c>
      <c r="I48" s="110">
        <f>SUBTOTAL(9,I7:I47)</f>
        <v>0</v>
      </c>
      <c r="J48" s="110">
        <f t="shared" ref="J48" si="9">SUBTOTAL(9,J7:J47)</f>
        <v>0</v>
      </c>
      <c r="K48" s="109"/>
      <c r="L48" s="110">
        <f>SUBTOTAL(9,L7:L47)</f>
        <v>0</v>
      </c>
      <c r="M48" s="110">
        <f>SUBTOTAL(9,M7:M47)</f>
        <v>0</v>
      </c>
      <c r="N48" s="197">
        <f t="shared" ref="N48" si="10">SUBTOTAL(9,N7:N47)</f>
        <v>0</v>
      </c>
    </row>
    <row r="49" spans="1:6" ht="22.5" customHeight="1" x14ac:dyDescent="0.25">
      <c r="A49" s="191" t="s">
        <v>51</v>
      </c>
      <c r="B49" s="191"/>
      <c r="C49" s="191"/>
      <c r="D49" s="191"/>
      <c r="E49" s="235"/>
      <c r="F49" s="191"/>
    </row>
  </sheetData>
  <sheetProtection algorithmName="SHA-512" hashValue="SuCfcMdumSgCqS0HCnI+V3mSvofkFAIGPLGLkGaTuaEJ8z976ofJj6o2x3qlMIbQyEzxb5mDWTER3t2QbIOrfA==" saltValue="36W5KfvZYtb95dKc7t50tA==" spinCount="100000" sheet="1" sort="0" autoFilter="0"/>
  <autoFilter ref="A6:W46" xr:uid="{00000000-0001-0000-0500-000000000000}"/>
  <mergeCells count="5">
    <mergeCell ref="A2:N2"/>
    <mergeCell ref="K5:L5"/>
    <mergeCell ref="B5:D5"/>
    <mergeCell ref="A48:G48"/>
    <mergeCell ref="E3:H3"/>
  </mergeCells>
  <conditionalFormatting sqref="I7:K46 M7:N46">
    <cfRule type="containsBlanks" dxfId="26" priority="1" stopIfTrue="1">
      <formula>LEN(TRIM(I7))=0</formula>
    </cfRule>
  </conditionalFormatting>
  <printOptions horizontalCentered="1"/>
  <pageMargins left="0.39370078740157483" right="0.39370078740157483" top="1.0629921259842521" bottom="0.47244094488188981" header="0.27559055118110237" footer="0.27559055118110237"/>
  <pageSetup paperSize="9" scale="34" orientation="landscape" r:id="rId1"/>
  <headerFooter scaleWithDoc="0">
    <oddHeader>&amp;C
&amp;R&amp;"Century Gothic,Normal"&amp;7Consultation Nettoyage
&amp;D</oddHeader>
    <oddFooter>&amp;L&amp;"Century Gothic,Normal"&amp;7&amp;F&amp;R&amp;"Century Gothic,Normal"&amp;7DPGF - Page &amp;P /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4FDFD-401F-4A90-8127-E2794BAF621C}">
  <dimension ref="A1:BB15"/>
  <sheetViews>
    <sheetView showGridLines="0" showRowColHeaders="0" zoomScale="85" zoomScaleNormal="85" zoomScaleSheetLayoutView="89" workbookViewId="0">
      <pane xSplit="3" ySplit="7" topLeftCell="D8" activePane="bottomRight" state="frozen"/>
      <selection pane="topRight" activeCell="D1" sqref="D1"/>
      <selection pane="bottomLeft" activeCell="A8" sqref="A8"/>
      <selection pane="bottomRight" activeCell="E8" sqref="E8:E14"/>
    </sheetView>
  </sheetViews>
  <sheetFormatPr baseColWidth="10" defaultColWidth="10.6640625" defaultRowHeight="32.700000000000003" customHeight="1" x14ac:dyDescent="0.25"/>
  <cols>
    <col min="1" max="2" width="4" style="257" customWidth="1"/>
    <col min="3" max="3" width="49.6640625" style="257" customWidth="1"/>
    <col min="4" max="25" width="14.21875" style="257" customWidth="1"/>
    <col min="26" max="26" width="17.44140625" style="257" customWidth="1"/>
    <col min="27" max="27" width="19.6640625" style="257" customWidth="1"/>
    <col min="28" max="16384" width="10.6640625" style="257"/>
  </cols>
  <sheetData>
    <row r="1" spans="1:54" ht="75" customHeight="1" x14ac:dyDescent="0.25"/>
    <row r="2" spans="1:54" ht="46.2" customHeight="1" x14ac:dyDescent="0.25">
      <c r="A2" s="350" t="s">
        <v>252</v>
      </c>
      <c r="B2" s="350"/>
      <c r="C2" s="350"/>
      <c r="D2" s="350"/>
      <c r="E2" s="350"/>
      <c r="F2" s="350"/>
      <c r="G2" s="350"/>
      <c r="H2" s="350"/>
      <c r="I2" s="350"/>
      <c r="J2" s="350"/>
      <c r="K2" s="350"/>
      <c r="L2" s="350"/>
      <c r="M2" s="350"/>
      <c r="N2" s="350"/>
      <c r="O2" s="350"/>
      <c r="P2" s="350"/>
      <c r="Q2" s="350"/>
      <c r="R2" s="350"/>
      <c r="S2" s="350"/>
      <c r="T2" s="350"/>
      <c r="U2" s="350"/>
      <c r="V2" s="350"/>
      <c r="W2" s="350"/>
      <c r="X2" s="350"/>
      <c r="Y2" s="350"/>
      <c r="Z2" s="350"/>
      <c r="AA2" s="350"/>
      <c r="AB2" s="258"/>
      <c r="AC2" s="258"/>
      <c r="AD2" s="258"/>
      <c r="AE2" s="258"/>
      <c r="AF2" s="258"/>
      <c r="AG2" s="258"/>
      <c r="AH2" s="258"/>
      <c r="AI2" s="258"/>
      <c r="AJ2" s="258"/>
      <c r="AK2" s="258"/>
      <c r="AL2" s="258"/>
      <c r="AM2" s="258"/>
      <c r="AN2" s="258"/>
      <c r="AO2" s="258"/>
      <c r="AP2" s="258"/>
      <c r="AQ2" s="258"/>
      <c r="AR2" s="258"/>
      <c r="AS2" s="258"/>
      <c r="AT2" s="258"/>
      <c r="AU2" s="258"/>
      <c r="AV2" s="258"/>
      <c r="AW2" s="258"/>
      <c r="AX2" s="258"/>
      <c r="AY2" s="258"/>
      <c r="AZ2" s="258"/>
      <c r="BA2" s="258"/>
      <c r="BB2" s="258"/>
    </row>
    <row r="3" spans="1:54" ht="22.95" customHeight="1" x14ac:dyDescent="0.25"/>
    <row r="4" spans="1:54" ht="43.95" customHeight="1" x14ac:dyDescent="0.25">
      <c r="C4" s="376" t="s">
        <v>78</v>
      </c>
      <c r="D4" s="376"/>
      <c r="E4" s="376"/>
      <c r="F4" s="376"/>
      <c r="G4" s="376"/>
      <c r="H4" s="376"/>
      <c r="I4" s="376"/>
      <c r="J4" s="376"/>
      <c r="K4" s="376"/>
      <c r="L4" s="376"/>
      <c r="M4" s="376"/>
      <c r="N4" s="376"/>
      <c r="O4" s="376"/>
      <c r="P4" s="376"/>
      <c r="Q4" s="376"/>
      <c r="R4" s="376"/>
      <c r="S4" s="376"/>
      <c r="T4" s="376"/>
      <c r="U4" s="376"/>
      <c r="V4" s="376"/>
      <c r="W4" s="376"/>
      <c r="X4" s="376"/>
      <c r="Y4" s="376"/>
      <c r="Z4" s="376"/>
      <c r="AA4" s="376"/>
    </row>
    <row r="5" spans="1:54" s="259" customFormat="1" ht="24" customHeight="1" thickBot="1" x14ac:dyDescent="0.3">
      <c r="C5" s="260"/>
      <c r="D5" s="260"/>
      <c r="E5" s="260"/>
      <c r="F5" s="260"/>
      <c r="G5" s="260"/>
      <c r="H5" s="260"/>
      <c r="I5" s="260"/>
      <c r="J5" s="260"/>
      <c r="K5" s="260"/>
      <c r="L5" s="260"/>
      <c r="M5" s="260"/>
      <c r="N5" s="260"/>
      <c r="O5" s="260"/>
      <c r="P5" s="260"/>
      <c r="Q5" s="260"/>
      <c r="R5" s="260"/>
      <c r="S5" s="260"/>
      <c r="T5" s="260"/>
      <c r="U5" s="260"/>
      <c r="V5" s="260"/>
      <c r="W5" s="260"/>
      <c r="X5" s="260"/>
      <c r="Y5" s="260"/>
      <c r="Z5" s="260"/>
      <c r="AA5" s="260"/>
    </row>
    <row r="6" spans="1:54" ht="22.95" customHeight="1" x14ac:dyDescent="0.25">
      <c r="D6" s="377" t="s">
        <v>238</v>
      </c>
      <c r="E6" s="378"/>
      <c r="F6" s="377" t="s">
        <v>239</v>
      </c>
      <c r="G6" s="378"/>
      <c r="H6" s="377" t="s">
        <v>240</v>
      </c>
      <c r="I6" s="378"/>
      <c r="J6" s="377" t="s">
        <v>241</v>
      </c>
      <c r="K6" s="378"/>
      <c r="L6" s="377" t="s">
        <v>242</v>
      </c>
      <c r="M6" s="378"/>
      <c r="N6" s="377" t="s">
        <v>243</v>
      </c>
      <c r="O6" s="378"/>
      <c r="P6" s="377" t="s">
        <v>244</v>
      </c>
      <c r="Q6" s="378"/>
      <c r="R6" s="377" t="s">
        <v>245</v>
      </c>
      <c r="S6" s="378"/>
      <c r="T6" s="377" t="s">
        <v>246</v>
      </c>
      <c r="U6" s="378"/>
      <c r="V6" s="377" t="s">
        <v>247</v>
      </c>
      <c r="W6" s="378"/>
      <c r="X6" s="377" t="s">
        <v>248</v>
      </c>
      <c r="Y6" s="378"/>
      <c r="Z6" s="377" t="s">
        <v>250</v>
      </c>
      <c r="AA6" s="378"/>
    </row>
    <row r="7" spans="1:54" s="54" customFormat="1" ht="32.700000000000003" customHeight="1" x14ac:dyDescent="0.25">
      <c r="D7" s="261" t="s">
        <v>79</v>
      </c>
      <c r="E7" s="250" t="s">
        <v>80</v>
      </c>
      <c r="F7" s="261" t="s">
        <v>79</v>
      </c>
      <c r="G7" s="250" t="s">
        <v>80</v>
      </c>
      <c r="H7" s="261" t="s">
        <v>79</v>
      </c>
      <c r="I7" s="250" t="s">
        <v>80</v>
      </c>
      <c r="J7" s="261" t="s">
        <v>79</v>
      </c>
      <c r="K7" s="250" t="s">
        <v>80</v>
      </c>
      <c r="L7" s="261" t="s">
        <v>79</v>
      </c>
      <c r="M7" s="250" t="s">
        <v>80</v>
      </c>
      <c r="N7" s="261" t="s">
        <v>79</v>
      </c>
      <c r="O7" s="250" t="s">
        <v>80</v>
      </c>
      <c r="P7" s="261" t="s">
        <v>79</v>
      </c>
      <c r="Q7" s="250" t="s">
        <v>80</v>
      </c>
      <c r="R7" s="261" t="s">
        <v>79</v>
      </c>
      <c r="S7" s="250" t="s">
        <v>80</v>
      </c>
      <c r="T7" s="261" t="s">
        <v>79</v>
      </c>
      <c r="U7" s="250" t="s">
        <v>80</v>
      </c>
      <c r="V7" s="261" t="s">
        <v>79</v>
      </c>
      <c r="W7" s="250" t="s">
        <v>80</v>
      </c>
      <c r="X7" s="261" t="s">
        <v>79</v>
      </c>
      <c r="Y7" s="250" t="s">
        <v>80</v>
      </c>
      <c r="Z7" s="261" t="s">
        <v>79</v>
      </c>
      <c r="AA7" s="250" t="s">
        <v>80</v>
      </c>
    </row>
    <row r="8" spans="1:54" ht="32.700000000000003" customHeight="1" x14ac:dyDescent="0.25">
      <c r="C8" s="262" t="s">
        <v>81</v>
      </c>
      <c r="D8" s="251"/>
      <c r="E8" s="252"/>
      <c r="F8" s="251"/>
      <c r="G8" s="252"/>
      <c r="H8" s="251"/>
      <c r="I8" s="252"/>
      <c r="J8" s="251"/>
      <c r="K8" s="252"/>
      <c r="L8" s="251"/>
      <c r="M8" s="252"/>
      <c r="N8" s="251"/>
      <c r="O8" s="252"/>
      <c r="P8" s="251"/>
      <c r="Q8" s="252"/>
      <c r="R8" s="251"/>
      <c r="S8" s="252"/>
      <c r="T8" s="251"/>
      <c r="U8" s="252"/>
      <c r="V8" s="251"/>
      <c r="W8" s="252"/>
      <c r="X8" s="251"/>
      <c r="Y8" s="252"/>
      <c r="Z8" s="263">
        <f>D8+F8+H8+J8+L8+N8+P8+R8+T8+V8+X8</f>
        <v>0</v>
      </c>
      <c r="AA8" s="264">
        <f>E8+G8+I8+K8+M8+O8+Q8+S8+U8+W8+Y8</f>
        <v>0</v>
      </c>
    </row>
    <row r="9" spans="1:54" ht="32.700000000000003" customHeight="1" x14ac:dyDescent="0.25">
      <c r="C9" s="262" t="s">
        <v>82</v>
      </c>
      <c r="D9" s="251"/>
      <c r="E9" s="252"/>
      <c r="F9" s="251"/>
      <c r="G9" s="252"/>
      <c r="H9" s="251"/>
      <c r="I9" s="252"/>
      <c r="J9" s="251"/>
      <c r="K9" s="252"/>
      <c r="L9" s="251"/>
      <c r="M9" s="252"/>
      <c r="N9" s="251"/>
      <c r="O9" s="252"/>
      <c r="P9" s="251"/>
      <c r="Q9" s="252"/>
      <c r="R9" s="251"/>
      <c r="S9" s="252"/>
      <c r="T9" s="251"/>
      <c r="U9" s="252"/>
      <c r="V9" s="251"/>
      <c r="W9" s="252"/>
      <c r="X9" s="251"/>
      <c r="Y9" s="252"/>
      <c r="Z9" s="263">
        <f t="shared" ref="Z9:Z14" si="0">D9+F9+H9+J9+L9+N9+P9+R9+T9+V9+X9</f>
        <v>0</v>
      </c>
      <c r="AA9" s="264">
        <f t="shared" ref="AA9:AA14" si="1">E9+G9+I9+K9+M9+O9+Q9+S9+U9+W9+Y9</f>
        <v>0</v>
      </c>
    </row>
    <row r="10" spans="1:54" ht="32.700000000000003" customHeight="1" x14ac:dyDescent="0.25">
      <c r="C10" s="262" t="s">
        <v>83</v>
      </c>
      <c r="D10" s="251"/>
      <c r="E10" s="252"/>
      <c r="F10" s="251"/>
      <c r="G10" s="252"/>
      <c r="H10" s="251"/>
      <c r="I10" s="252"/>
      <c r="J10" s="251"/>
      <c r="K10" s="252"/>
      <c r="L10" s="251"/>
      <c r="M10" s="252"/>
      <c r="N10" s="251"/>
      <c r="O10" s="252"/>
      <c r="P10" s="251"/>
      <c r="Q10" s="252"/>
      <c r="R10" s="251"/>
      <c r="S10" s="252"/>
      <c r="T10" s="251"/>
      <c r="U10" s="252"/>
      <c r="V10" s="251"/>
      <c r="W10" s="252"/>
      <c r="X10" s="251"/>
      <c r="Y10" s="252"/>
      <c r="Z10" s="263">
        <f t="shared" si="0"/>
        <v>0</v>
      </c>
      <c r="AA10" s="264">
        <f t="shared" si="1"/>
        <v>0</v>
      </c>
    </row>
    <row r="11" spans="1:54" ht="32.700000000000003" customHeight="1" x14ac:dyDescent="0.25">
      <c r="C11" s="262" t="s">
        <v>84</v>
      </c>
      <c r="D11" s="251"/>
      <c r="E11" s="252"/>
      <c r="F11" s="251"/>
      <c r="G11" s="252"/>
      <c r="H11" s="251"/>
      <c r="I11" s="252"/>
      <c r="J11" s="251"/>
      <c r="K11" s="252"/>
      <c r="L11" s="251"/>
      <c r="M11" s="252"/>
      <c r="N11" s="251"/>
      <c r="O11" s="252"/>
      <c r="P11" s="251"/>
      <c r="Q11" s="252"/>
      <c r="R11" s="251"/>
      <c r="S11" s="252"/>
      <c r="T11" s="251"/>
      <c r="U11" s="252"/>
      <c r="V11" s="251"/>
      <c r="W11" s="252"/>
      <c r="X11" s="251"/>
      <c r="Y11" s="252"/>
      <c r="Z11" s="263">
        <f t="shared" si="0"/>
        <v>0</v>
      </c>
      <c r="AA11" s="264">
        <f t="shared" si="1"/>
        <v>0</v>
      </c>
    </row>
    <row r="12" spans="1:54" ht="32.700000000000003" customHeight="1" x14ac:dyDescent="0.25">
      <c r="C12" s="262" t="s">
        <v>85</v>
      </c>
      <c r="D12" s="251"/>
      <c r="E12" s="252"/>
      <c r="F12" s="251"/>
      <c r="G12" s="252"/>
      <c r="H12" s="251"/>
      <c r="I12" s="252"/>
      <c r="J12" s="251"/>
      <c r="K12" s="252"/>
      <c r="L12" s="251"/>
      <c r="M12" s="252"/>
      <c r="N12" s="251"/>
      <c r="O12" s="252"/>
      <c r="P12" s="251"/>
      <c r="Q12" s="252"/>
      <c r="R12" s="251"/>
      <c r="S12" s="252"/>
      <c r="T12" s="251"/>
      <c r="U12" s="252"/>
      <c r="V12" s="251"/>
      <c r="W12" s="252"/>
      <c r="X12" s="251"/>
      <c r="Y12" s="252"/>
      <c r="Z12" s="263">
        <f t="shared" si="0"/>
        <v>0</v>
      </c>
      <c r="AA12" s="264">
        <f t="shared" si="1"/>
        <v>0</v>
      </c>
    </row>
    <row r="13" spans="1:54" ht="32.700000000000003" customHeight="1" x14ac:dyDescent="0.25">
      <c r="C13" s="262" t="s">
        <v>86</v>
      </c>
      <c r="D13" s="251"/>
      <c r="E13" s="252"/>
      <c r="F13" s="251"/>
      <c r="G13" s="252"/>
      <c r="H13" s="251"/>
      <c r="I13" s="252"/>
      <c r="J13" s="251"/>
      <c r="K13" s="252"/>
      <c r="L13" s="251"/>
      <c r="M13" s="252"/>
      <c r="N13" s="251"/>
      <c r="O13" s="252"/>
      <c r="P13" s="251"/>
      <c r="Q13" s="252"/>
      <c r="R13" s="251"/>
      <c r="S13" s="252"/>
      <c r="T13" s="251"/>
      <c r="U13" s="252"/>
      <c r="V13" s="251"/>
      <c r="W13" s="252"/>
      <c r="X13" s="251"/>
      <c r="Y13" s="252"/>
      <c r="Z13" s="263">
        <f t="shared" si="0"/>
        <v>0</v>
      </c>
      <c r="AA13" s="264">
        <f t="shared" si="1"/>
        <v>0</v>
      </c>
    </row>
    <row r="14" spans="1:54" ht="32.700000000000003" customHeight="1" x14ac:dyDescent="0.25">
      <c r="C14" s="262" t="s">
        <v>87</v>
      </c>
      <c r="D14" s="251"/>
      <c r="E14" s="252"/>
      <c r="F14" s="251"/>
      <c r="G14" s="252"/>
      <c r="H14" s="251"/>
      <c r="I14" s="252"/>
      <c r="J14" s="251"/>
      <c r="K14" s="252"/>
      <c r="L14" s="251"/>
      <c r="M14" s="252"/>
      <c r="N14" s="251"/>
      <c r="O14" s="252"/>
      <c r="P14" s="251"/>
      <c r="Q14" s="252"/>
      <c r="R14" s="251"/>
      <c r="S14" s="252"/>
      <c r="T14" s="251"/>
      <c r="U14" s="252"/>
      <c r="V14" s="251"/>
      <c r="W14" s="252"/>
      <c r="X14" s="251"/>
      <c r="Y14" s="252"/>
      <c r="Z14" s="263">
        <f t="shared" si="0"/>
        <v>0</v>
      </c>
      <c r="AA14" s="264">
        <f t="shared" si="1"/>
        <v>0</v>
      </c>
    </row>
    <row r="15" spans="1:54" ht="32.700000000000003" customHeight="1" thickBot="1" x14ac:dyDescent="0.3">
      <c r="C15" s="265" t="s">
        <v>88</v>
      </c>
      <c r="D15" s="266"/>
      <c r="E15" s="267">
        <f>SUM(E8:E14)</f>
        <v>0</v>
      </c>
      <c r="F15" s="266"/>
      <c r="G15" s="267">
        <f>SUM(G8:G14)</f>
        <v>0</v>
      </c>
      <c r="H15" s="266"/>
      <c r="I15" s="267">
        <f>SUM(I8:I14)</f>
        <v>0</v>
      </c>
      <c r="J15" s="266"/>
      <c r="K15" s="267">
        <f>SUM(K8:K14)</f>
        <v>0</v>
      </c>
      <c r="L15" s="266"/>
      <c r="M15" s="267">
        <f>SUM(M8:M14)</f>
        <v>0</v>
      </c>
      <c r="N15" s="266"/>
      <c r="O15" s="267">
        <f>SUM(O8:O14)</f>
        <v>0</v>
      </c>
      <c r="P15" s="266"/>
      <c r="Q15" s="267">
        <f>SUM(Q8:Q14)</f>
        <v>0</v>
      </c>
      <c r="R15" s="266"/>
      <c r="S15" s="267">
        <f>SUM(S8:S14)</f>
        <v>0</v>
      </c>
      <c r="T15" s="266"/>
      <c r="U15" s="267">
        <f>SUM(U8:U14)</f>
        <v>0</v>
      </c>
      <c r="V15" s="266"/>
      <c r="W15" s="267">
        <f>SUM(W8:W14)</f>
        <v>0</v>
      </c>
      <c r="X15" s="266"/>
      <c r="Y15" s="267">
        <f>SUM(Y8:Y14)</f>
        <v>0</v>
      </c>
      <c r="Z15" s="266"/>
      <c r="AA15" s="267">
        <f>SUM(AA8:AA14)</f>
        <v>0</v>
      </c>
    </row>
  </sheetData>
  <sheetProtection algorithmName="SHA-512" hashValue="kie/Z4VAxAQzvhRUU5gpJqcZ1oXsly2haX5OTtWhgd5PxpSH16AOxCeq6CcLH+N9DpIQT1jLxV9RIHDQ8pGZZA==" saltValue="oZGcL2BKSn8UI7X05dFIGA==" spinCount="100000" sheet="1" objects="1" scenarios="1"/>
  <mergeCells count="14">
    <mergeCell ref="A2:AA2"/>
    <mergeCell ref="C4:AA4"/>
    <mergeCell ref="D6:E6"/>
    <mergeCell ref="F6:G6"/>
    <mergeCell ref="H6:I6"/>
    <mergeCell ref="J6:K6"/>
    <mergeCell ref="L6:M6"/>
    <mergeCell ref="X6:Y6"/>
    <mergeCell ref="Z6:AA6"/>
    <mergeCell ref="N6:O6"/>
    <mergeCell ref="P6:Q6"/>
    <mergeCell ref="R6:S6"/>
    <mergeCell ref="T6:U6"/>
    <mergeCell ref="V6:W6"/>
  </mergeCells>
  <conditionalFormatting sqref="D8:Y14">
    <cfRule type="containsBlanks" dxfId="25" priority="2">
      <formula>LEN(TRIM(D8))=0</formula>
    </cfRule>
  </conditionalFormatting>
  <printOptions horizontalCentered="1"/>
  <pageMargins left="0.39370078740157483" right="0.39370078740157483" top="1.0629921259842521" bottom="0.47244094488188981" header="0.27559055118110237" footer="0.27559055118110237"/>
  <pageSetup paperSize="9" scale="60" orientation="portrait" r:id="rId1"/>
  <headerFooter scaleWithDoc="0">
    <oddHeader>&amp;C
&amp;R&amp;"Century Gothic,Normal"&amp;7Consultation Nettoyage
&amp;D</oddHeader>
    <oddFooter>&amp;L&amp;"Century Gothic,Normal"&amp;7&amp;F&amp;R&amp;"Century Gothic,Normal"&amp;7DPGF - Page &amp;P /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E15D6-D125-41EE-A9A1-8EC6B506F9D3}">
  <sheetPr>
    <tabColor rgb="FFC00000"/>
  </sheetPr>
  <dimension ref="A1:G40"/>
  <sheetViews>
    <sheetView workbookViewId="0">
      <selection activeCell="A3" sqref="A3"/>
    </sheetView>
  </sheetViews>
  <sheetFormatPr baseColWidth="10" defaultColWidth="11.44140625" defaultRowHeight="13.2" x14ac:dyDescent="0.25"/>
  <cols>
    <col min="1" max="1" width="22.6640625" customWidth="1"/>
    <col min="2" max="2" width="10.88671875" bestFit="1" customWidth="1"/>
    <col min="3" max="3" width="12.5546875" bestFit="1" customWidth="1"/>
    <col min="4" max="4" width="10.88671875" bestFit="1" customWidth="1"/>
    <col min="5" max="5" width="8.44140625" bestFit="1" customWidth="1"/>
    <col min="6" max="6" width="14.33203125" style="56" bestFit="1" customWidth="1"/>
    <col min="7" max="7" width="12.6640625" style="56" bestFit="1" customWidth="1"/>
    <col min="8" max="8" width="4.88671875" bestFit="1" customWidth="1"/>
    <col min="9" max="9" width="4.6640625" bestFit="1" customWidth="1"/>
    <col min="10" max="10" width="15" bestFit="1" customWidth="1"/>
    <col min="11" max="11" width="7.109375" bestFit="1" customWidth="1"/>
    <col min="12" max="12" width="4.88671875" bestFit="1" customWidth="1"/>
    <col min="13" max="13" width="4.6640625" bestFit="1" customWidth="1"/>
    <col min="14" max="14" width="13.6640625" bestFit="1" customWidth="1"/>
    <col min="15" max="15" width="7.109375" bestFit="1" customWidth="1"/>
    <col min="16" max="17" width="5.6640625" bestFit="1" customWidth="1"/>
    <col min="18" max="18" width="16.44140625" bestFit="1" customWidth="1"/>
    <col min="19" max="19" width="13.6640625" bestFit="1" customWidth="1"/>
    <col min="20" max="20" width="20" bestFit="1" customWidth="1"/>
    <col min="21" max="21" width="18.6640625" bestFit="1" customWidth="1"/>
  </cols>
  <sheetData>
    <row r="1" spans="1:7" x14ac:dyDescent="0.25">
      <c r="A1" s="55" t="s">
        <v>89</v>
      </c>
      <c r="B1" t="s">
        <v>90</v>
      </c>
    </row>
    <row r="3" spans="1:7" s="54" customFormat="1" ht="26.4" x14ac:dyDescent="0.25">
      <c r="A3" s="60" t="s">
        <v>91</v>
      </c>
      <c r="B3" s="60" t="s">
        <v>92</v>
      </c>
      <c r="C3" s="60" t="s">
        <v>93</v>
      </c>
      <c r="D3" s="54" t="s">
        <v>94</v>
      </c>
      <c r="E3" s="54" t="s">
        <v>95</v>
      </c>
      <c r="F3" s="62" t="s">
        <v>96</v>
      </c>
      <c r="G3" s="62" t="s">
        <v>77</v>
      </c>
    </row>
    <row r="4" spans="1:7" x14ac:dyDescent="0.25">
      <c r="A4" t="s">
        <v>97</v>
      </c>
      <c r="B4" t="s">
        <v>98</v>
      </c>
      <c r="C4" t="s">
        <v>99</v>
      </c>
      <c r="D4">
        <v>600</v>
      </c>
      <c r="E4">
        <v>171</v>
      </c>
      <c r="F4" s="61">
        <v>171</v>
      </c>
      <c r="G4" s="61">
        <v>2052</v>
      </c>
    </row>
    <row r="5" spans="1:7" x14ac:dyDescent="0.25">
      <c r="A5" t="s">
        <v>100</v>
      </c>
      <c r="D5">
        <v>600</v>
      </c>
      <c r="E5">
        <v>171</v>
      </c>
      <c r="F5" s="61">
        <v>171</v>
      </c>
      <c r="G5" s="61">
        <v>2052</v>
      </c>
    </row>
    <row r="6" spans="1:7" x14ac:dyDescent="0.25">
      <c r="A6" t="s">
        <v>101</v>
      </c>
      <c r="D6">
        <v>600</v>
      </c>
      <c r="E6">
        <v>171</v>
      </c>
      <c r="F6" s="61">
        <v>171</v>
      </c>
      <c r="G6" s="61">
        <v>2052</v>
      </c>
    </row>
    <row r="7" spans="1:7" x14ac:dyDescent="0.25">
      <c r="F7"/>
      <c r="G7"/>
    </row>
    <row r="8" spans="1:7" x14ac:dyDescent="0.25">
      <c r="F8"/>
      <c r="G8"/>
    </row>
    <row r="9" spans="1:7" x14ac:dyDescent="0.25">
      <c r="F9"/>
      <c r="G9"/>
    </row>
    <row r="10" spans="1:7" x14ac:dyDescent="0.25">
      <c r="F10"/>
      <c r="G10"/>
    </row>
    <row r="11" spans="1:7" x14ac:dyDescent="0.25">
      <c r="F11"/>
      <c r="G11"/>
    </row>
    <row r="12" spans="1:7" x14ac:dyDescent="0.25">
      <c r="F12"/>
      <c r="G12"/>
    </row>
    <row r="13" spans="1:7" x14ac:dyDescent="0.25">
      <c r="F13"/>
      <c r="G13"/>
    </row>
    <row r="14" spans="1:7" x14ac:dyDescent="0.25">
      <c r="F14"/>
      <c r="G14"/>
    </row>
    <row r="15" spans="1:7" x14ac:dyDescent="0.25">
      <c r="F15"/>
      <c r="G15"/>
    </row>
    <row r="16" spans="1:7" x14ac:dyDescent="0.25">
      <c r="F16"/>
      <c r="G16"/>
    </row>
    <row r="17" spans="6:7" x14ac:dyDescent="0.25">
      <c r="F17"/>
      <c r="G17"/>
    </row>
    <row r="18" spans="6:7" x14ac:dyDescent="0.25">
      <c r="F18"/>
      <c r="G18"/>
    </row>
    <row r="19" spans="6:7" x14ac:dyDescent="0.25">
      <c r="F19"/>
      <c r="G19"/>
    </row>
    <row r="20" spans="6:7" x14ac:dyDescent="0.25">
      <c r="F20"/>
      <c r="G20"/>
    </row>
    <row r="21" spans="6:7" x14ac:dyDescent="0.25">
      <c r="F21"/>
      <c r="G21"/>
    </row>
    <row r="22" spans="6:7" x14ac:dyDescent="0.25">
      <c r="F22"/>
      <c r="G22"/>
    </row>
    <row r="23" spans="6:7" x14ac:dyDescent="0.25">
      <c r="F23"/>
      <c r="G23"/>
    </row>
    <row r="24" spans="6:7" x14ac:dyDescent="0.25">
      <c r="F24"/>
      <c r="G24"/>
    </row>
    <row r="25" spans="6:7" x14ac:dyDescent="0.25">
      <c r="F25"/>
      <c r="G25"/>
    </row>
    <row r="26" spans="6:7" x14ac:dyDescent="0.25">
      <c r="F26"/>
      <c r="G26"/>
    </row>
    <row r="27" spans="6:7" x14ac:dyDescent="0.25">
      <c r="F27"/>
      <c r="G27"/>
    </row>
    <row r="28" spans="6:7" x14ac:dyDescent="0.25">
      <c r="F28"/>
      <c r="G28"/>
    </row>
    <row r="29" spans="6:7" x14ac:dyDescent="0.25">
      <c r="F29"/>
      <c r="G29"/>
    </row>
    <row r="30" spans="6:7" x14ac:dyDescent="0.25">
      <c r="F30"/>
      <c r="G30"/>
    </row>
    <row r="31" spans="6:7" x14ac:dyDescent="0.25">
      <c r="F31"/>
      <c r="G31"/>
    </row>
    <row r="32" spans="6:7" x14ac:dyDescent="0.25">
      <c r="F32"/>
      <c r="G32"/>
    </row>
    <row r="33" spans="6:7" x14ac:dyDescent="0.25">
      <c r="F33"/>
      <c r="G33"/>
    </row>
    <row r="34" spans="6:7" x14ac:dyDescent="0.25">
      <c r="F34"/>
      <c r="G34"/>
    </row>
    <row r="35" spans="6:7" x14ac:dyDescent="0.25">
      <c r="F35"/>
      <c r="G35"/>
    </row>
    <row r="36" spans="6:7" x14ac:dyDescent="0.25">
      <c r="F36"/>
      <c r="G36"/>
    </row>
    <row r="37" spans="6:7" x14ac:dyDescent="0.25">
      <c r="F37"/>
      <c r="G37"/>
    </row>
    <row r="38" spans="6:7" x14ac:dyDescent="0.25">
      <c r="F38"/>
      <c r="G38"/>
    </row>
    <row r="39" spans="6:7" x14ac:dyDescent="0.25">
      <c r="F39"/>
      <c r="G39"/>
    </row>
    <row r="40" spans="6:7" x14ac:dyDescent="0.25">
      <c r="F40"/>
      <c r="G40"/>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2AF97-734B-4C46-899E-A77712478EB5}">
  <sheetPr>
    <tabColor rgb="FFC00000"/>
  </sheetPr>
  <dimension ref="A1:G18"/>
  <sheetViews>
    <sheetView workbookViewId="0">
      <selection activeCell="J43" sqref="J43"/>
    </sheetView>
  </sheetViews>
  <sheetFormatPr baseColWidth="10" defaultColWidth="11.44140625" defaultRowHeight="13.2" x14ac:dyDescent="0.25"/>
  <cols>
    <col min="1" max="1" width="32.6640625" bestFit="1" customWidth="1"/>
    <col min="2" max="2" width="25.44140625" bestFit="1" customWidth="1"/>
    <col min="3" max="3" width="18.33203125" bestFit="1" customWidth="1"/>
    <col min="4" max="5" width="12.33203125" customWidth="1"/>
    <col min="6" max="7" width="12.33203125" style="56" customWidth="1"/>
  </cols>
  <sheetData>
    <row r="1" spans="1:7" x14ac:dyDescent="0.25">
      <c r="A1" s="55" t="s">
        <v>89</v>
      </c>
      <c r="B1" t="s">
        <v>102</v>
      </c>
    </row>
    <row r="3" spans="1:7" s="58" customFormat="1" ht="26.4" x14ac:dyDescent="0.25">
      <c r="A3" s="57" t="s">
        <v>91</v>
      </c>
      <c r="B3" s="57" t="s">
        <v>92</v>
      </c>
      <c r="C3" s="57" t="s">
        <v>93</v>
      </c>
      <c r="D3" s="58" t="s">
        <v>103</v>
      </c>
      <c r="E3" s="58" t="s">
        <v>95</v>
      </c>
      <c r="F3" s="59" t="s">
        <v>96</v>
      </c>
      <c r="G3" s="59" t="s">
        <v>77</v>
      </c>
    </row>
    <row r="4" spans="1:7" x14ac:dyDescent="0.25">
      <c r="A4">
        <v>1</v>
      </c>
      <c r="B4" t="s">
        <v>104</v>
      </c>
      <c r="C4" t="s">
        <v>105</v>
      </c>
      <c r="D4">
        <v>106</v>
      </c>
      <c r="E4">
        <v>64</v>
      </c>
      <c r="F4" s="56">
        <v>64</v>
      </c>
      <c r="G4" s="56">
        <v>768</v>
      </c>
    </row>
    <row r="5" spans="1:7" x14ac:dyDescent="0.25">
      <c r="A5" t="s">
        <v>106</v>
      </c>
      <c r="D5">
        <v>106</v>
      </c>
      <c r="E5">
        <v>64</v>
      </c>
      <c r="F5" s="56">
        <v>64</v>
      </c>
      <c r="G5" s="56">
        <v>768</v>
      </c>
    </row>
    <row r="6" spans="1:7" x14ac:dyDescent="0.25">
      <c r="A6">
        <v>2</v>
      </c>
      <c r="B6" t="s">
        <v>104</v>
      </c>
      <c r="C6" t="s">
        <v>105</v>
      </c>
      <c r="D6">
        <v>220</v>
      </c>
      <c r="E6">
        <v>64</v>
      </c>
      <c r="F6" s="56">
        <v>64</v>
      </c>
      <c r="G6" s="56">
        <v>768</v>
      </c>
    </row>
    <row r="7" spans="1:7" x14ac:dyDescent="0.25">
      <c r="B7" t="s">
        <v>107</v>
      </c>
      <c r="C7" t="s">
        <v>105</v>
      </c>
      <c r="D7">
        <v>144</v>
      </c>
      <c r="E7">
        <v>64</v>
      </c>
      <c r="F7" s="56">
        <v>64</v>
      </c>
      <c r="G7" s="56">
        <v>768</v>
      </c>
    </row>
    <row r="8" spans="1:7" x14ac:dyDescent="0.25">
      <c r="A8" t="s">
        <v>108</v>
      </c>
      <c r="D8">
        <v>364</v>
      </c>
      <c r="E8">
        <v>128</v>
      </c>
      <c r="F8" s="56">
        <v>128</v>
      </c>
      <c r="G8" s="56">
        <v>1536</v>
      </c>
    </row>
    <row r="9" spans="1:7" x14ac:dyDescent="0.25">
      <c r="A9">
        <v>3</v>
      </c>
      <c r="B9" t="s">
        <v>104</v>
      </c>
      <c r="C9" t="s">
        <v>105</v>
      </c>
      <c r="D9">
        <v>194</v>
      </c>
      <c r="E9">
        <v>64</v>
      </c>
      <c r="F9" s="56">
        <v>64</v>
      </c>
      <c r="G9" s="56">
        <v>768</v>
      </c>
    </row>
    <row r="10" spans="1:7" x14ac:dyDescent="0.25">
      <c r="B10" t="s">
        <v>107</v>
      </c>
      <c r="C10" t="s">
        <v>105</v>
      </c>
      <c r="D10">
        <v>180</v>
      </c>
      <c r="E10">
        <v>64</v>
      </c>
      <c r="F10" s="56">
        <v>64</v>
      </c>
      <c r="G10" s="56">
        <v>768</v>
      </c>
    </row>
    <row r="11" spans="1:7" x14ac:dyDescent="0.25">
      <c r="A11" t="s">
        <v>109</v>
      </c>
      <c r="D11">
        <v>374</v>
      </c>
      <c r="E11">
        <v>128</v>
      </c>
      <c r="F11" s="56">
        <v>128</v>
      </c>
      <c r="G11" s="56">
        <v>1536</v>
      </c>
    </row>
    <row r="12" spans="1:7" x14ac:dyDescent="0.25">
      <c r="A12">
        <v>4</v>
      </c>
      <c r="B12" t="s">
        <v>104</v>
      </c>
      <c r="C12" t="s">
        <v>105</v>
      </c>
      <c r="D12">
        <v>152</v>
      </c>
      <c r="E12">
        <v>64</v>
      </c>
      <c r="F12" s="56">
        <v>64</v>
      </c>
      <c r="G12" s="56">
        <v>768</v>
      </c>
    </row>
    <row r="13" spans="1:7" x14ac:dyDescent="0.25">
      <c r="B13" t="s">
        <v>107</v>
      </c>
      <c r="C13" t="s">
        <v>105</v>
      </c>
      <c r="D13">
        <v>160</v>
      </c>
      <c r="E13">
        <v>64</v>
      </c>
      <c r="F13" s="56">
        <v>64</v>
      </c>
      <c r="G13" s="56">
        <v>768</v>
      </c>
    </row>
    <row r="14" spans="1:7" x14ac:dyDescent="0.25">
      <c r="A14" t="s">
        <v>110</v>
      </c>
      <c r="D14">
        <v>312</v>
      </c>
      <c r="E14">
        <v>128</v>
      </c>
      <c r="F14" s="56">
        <v>128</v>
      </c>
      <c r="G14" s="56">
        <v>1536</v>
      </c>
    </row>
    <row r="15" spans="1:7" x14ac:dyDescent="0.25">
      <c r="A15">
        <v>5</v>
      </c>
      <c r="B15" t="s">
        <v>104</v>
      </c>
      <c r="C15" t="s">
        <v>105</v>
      </c>
      <c r="D15">
        <v>222</v>
      </c>
      <c r="E15">
        <v>64</v>
      </c>
      <c r="F15" s="56">
        <v>64</v>
      </c>
      <c r="G15" s="56">
        <v>768</v>
      </c>
    </row>
    <row r="16" spans="1:7" x14ac:dyDescent="0.25">
      <c r="B16" t="s">
        <v>107</v>
      </c>
      <c r="C16" t="s">
        <v>105</v>
      </c>
      <c r="D16">
        <v>106</v>
      </c>
      <c r="E16">
        <v>64</v>
      </c>
      <c r="F16" s="56">
        <v>64</v>
      </c>
      <c r="G16" s="56">
        <v>768</v>
      </c>
    </row>
    <row r="17" spans="1:7" x14ac:dyDescent="0.25">
      <c r="A17" t="s">
        <v>111</v>
      </c>
      <c r="D17">
        <v>328</v>
      </c>
      <c r="E17">
        <v>128</v>
      </c>
      <c r="F17" s="56">
        <v>128</v>
      </c>
      <c r="G17" s="56">
        <v>1536</v>
      </c>
    </row>
    <row r="18" spans="1:7" x14ac:dyDescent="0.25">
      <c r="A18" t="s">
        <v>101</v>
      </c>
      <c r="D18">
        <v>1484</v>
      </c>
      <c r="E18">
        <v>576</v>
      </c>
      <c r="F18" s="56">
        <v>576</v>
      </c>
      <c r="G18" s="56">
        <v>6912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79E6F-F921-4160-9BE7-CD7A696E79A4}">
  <sheetPr>
    <pageSetUpPr fitToPage="1"/>
  </sheetPr>
  <dimension ref="B1:M157"/>
  <sheetViews>
    <sheetView showGridLines="0" showRowColHeaders="0" zoomScale="70" zoomScaleNormal="70" zoomScaleSheetLayoutView="80" workbookViewId="0">
      <selection activeCell="I24" sqref="I24"/>
    </sheetView>
  </sheetViews>
  <sheetFormatPr baseColWidth="10" defaultColWidth="11.5546875" defaultRowHeight="13.8" x14ac:dyDescent="0.25"/>
  <cols>
    <col min="1" max="1" width="4.33203125" style="268" customWidth="1"/>
    <col min="2" max="2" width="13.44140625" style="268" customWidth="1"/>
    <col min="3" max="3" width="10.88671875" style="268" customWidth="1"/>
    <col min="4" max="4" width="33.33203125" style="268" customWidth="1"/>
    <col min="5" max="5" width="37.6640625" style="268" customWidth="1"/>
    <col min="6" max="6" width="31.88671875" style="268" customWidth="1"/>
    <col min="7" max="7" width="24.109375" style="268" bestFit="1" customWidth="1"/>
    <col min="8" max="8" width="48.33203125" style="268" bestFit="1" customWidth="1"/>
    <col min="9" max="9" width="15.33203125" style="268" bestFit="1" customWidth="1"/>
    <col min="10" max="10" width="26.88671875" style="268" hidden="1" customWidth="1"/>
    <col min="11" max="11" width="21.33203125" style="269" customWidth="1"/>
    <col min="12" max="12" width="20" style="269" hidden="1" customWidth="1"/>
    <col min="13" max="13" width="38.44140625" style="268" customWidth="1"/>
    <col min="14" max="14" width="16.33203125" style="268" bestFit="1" customWidth="1"/>
    <col min="15" max="15" width="10.6640625" style="268" bestFit="1" customWidth="1"/>
    <col min="16" max="16" width="17" style="268" bestFit="1" customWidth="1"/>
    <col min="17" max="16384" width="11.5546875" style="268"/>
  </cols>
  <sheetData>
    <row r="1" spans="2:13" ht="96" customHeight="1" x14ac:dyDescent="0.25"/>
    <row r="2" spans="2:13" s="18" customFormat="1" ht="37.5" customHeight="1" x14ac:dyDescent="0.25">
      <c r="B2" s="350" t="s">
        <v>112</v>
      </c>
      <c r="C2" s="350"/>
      <c r="D2" s="350"/>
      <c r="E2" s="350"/>
      <c r="F2" s="350"/>
      <c r="G2" s="350"/>
      <c r="H2" s="350"/>
      <c r="I2" s="350"/>
      <c r="J2" s="350"/>
      <c r="K2" s="350"/>
      <c r="L2" s="350"/>
      <c r="M2" s="350"/>
    </row>
    <row r="3" spans="2:13" s="18" customFormat="1" ht="37.5" customHeight="1" x14ac:dyDescent="0.25">
      <c r="B3" s="256"/>
      <c r="C3" s="256"/>
      <c r="D3" s="256"/>
      <c r="E3" s="256"/>
      <c r="F3" s="256"/>
      <c r="G3" s="256"/>
      <c r="H3" s="256"/>
      <c r="I3" s="256"/>
      <c r="J3" s="270"/>
      <c r="K3" s="271"/>
      <c r="L3" s="271"/>
    </row>
    <row r="4" spans="2:13" s="18" customFormat="1" ht="37.200000000000003" customHeight="1" x14ac:dyDescent="0.25">
      <c r="B4" s="381" t="s">
        <v>113</v>
      </c>
      <c r="C4" s="381"/>
      <c r="D4" s="381"/>
      <c r="E4" s="381"/>
      <c r="F4" s="381"/>
      <c r="G4" s="381"/>
      <c r="H4" s="381"/>
      <c r="I4" s="381"/>
      <c r="J4" s="381"/>
      <c r="K4" s="381"/>
      <c r="L4" s="381"/>
      <c r="M4" s="381"/>
    </row>
    <row r="5" spans="2:13" x14ac:dyDescent="0.25">
      <c r="E5" s="380"/>
      <c r="F5" s="380"/>
      <c r="G5" s="380"/>
      <c r="J5" s="272"/>
    </row>
    <row r="6" spans="2:13" ht="14.4" thickBot="1" x14ac:dyDescent="0.3">
      <c r="F6" s="273"/>
      <c r="G6" s="274" t="s">
        <v>114</v>
      </c>
    </row>
    <row r="7" spans="2:13" ht="37.950000000000003" customHeight="1" thickBot="1" x14ac:dyDescent="0.3">
      <c r="B7" s="275">
        <v>1</v>
      </c>
      <c r="C7" s="382" t="s">
        <v>115</v>
      </c>
      <c r="D7" s="382"/>
      <c r="E7" s="383"/>
      <c r="F7" s="108">
        <f>L115+L157</f>
        <v>0</v>
      </c>
      <c r="G7" s="276">
        <f>F7-F8</f>
        <v>0</v>
      </c>
    </row>
    <row r="8" spans="2:13" ht="37.950000000000003" customHeight="1" thickBot="1" x14ac:dyDescent="0.3">
      <c r="B8" s="277">
        <v>2</v>
      </c>
      <c r="C8" s="278" t="s">
        <v>116</v>
      </c>
      <c r="D8" s="76"/>
      <c r="E8" s="77"/>
      <c r="F8" s="107">
        <f>'BUDGET GLOBAL'!E19+'BUDGET GLOBAL'!E21+'BUDGET GLOBAL'!E24</f>
        <v>0</v>
      </c>
      <c r="G8" s="279"/>
    </row>
    <row r="9" spans="2:13" x14ac:dyDescent="0.25">
      <c r="H9" s="280"/>
    </row>
    <row r="10" spans="2:13" ht="15" x14ac:dyDescent="0.25">
      <c r="B10" s="281" t="s">
        <v>117</v>
      </c>
      <c r="H10" s="282"/>
    </row>
    <row r="11" spans="2:13" ht="15" x14ac:dyDescent="0.25">
      <c r="B11" s="281"/>
      <c r="H11" s="282"/>
    </row>
    <row r="12" spans="2:13" ht="15" x14ac:dyDescent="0.25">
      <c r="B12" s="281" t="s">
        <v>257</v>
      </c>
      <c r="H12" s="282"/>
    </row>
    <row r="13" spans="2:13" ht="15" x14ac:dyDescent="0.25">
      <c r="B13" s="281"/>
      <c r="H13" s="282"/>
    </row>
    <row r="14" spans="2:13" ht="15" x14ac:dyDescent="0.25">
      <c r="B14" s="281" t="s">
        <v>118</v>
      </c>
    </row>
    <row r="15" spans="2:13" ht="15" x14ac:dyDescent="0.25">
      <c r="B15" s="281"/>
    </row>
    <row r="16" spans="2:13" ht="15" x14ac:dyDescent="0.25">
      <c r="B16" s="281" t="s">
        <v>119</v>
      </c>
    </row>
    <row r="17" spans="2:13" x14ac:dyDescent="0.25">
      <c r="B17" s="272"/>
    </row>
    <row r="18" spans="2:13" x14ac:dyDescent="0.25">
      <c r="B18" s="272"/>
    </row>
    <row r="19" spans="2:13" s="18" customFormat="1" ht="37.200000000000003" customHeight="1" x14ac:dyDescent="0.25">
      <c r="B19" s="379" t="s">
        <v>120</v>
      </c>
      <c r="C19" s="379"/>
      <c r="D19" s="379"/>
      <c r="E19" s="379"/>
      <c r="F19" s="379"/>
      <c r="G19" s="379"/>
      <c r="H19" s="379"/>
      <c r="I19" s="379"/>
      <c r="J19" s="379"/>
      <c r="K19" s="379"/>
      <c r="L19" s="379"/>
      <c r="M19" s="379"/>
    </row>
    <row r="22" spans="2:13" ht="14.4" thickBot="1" x14ac:dyDescent="0.3">
      <c r="B22"/>
      <c r="C22"/>
      <c r="D22"/>
      <c r="E22"/>
      <c r="F22"/>
      <c r="G22" s="283">
        <f>SUBTOTAL(9,G24:G114)</f>
        <v>10211</v>
      </c>
      <c r="H22"/>
      <c r="I22" s="284">
        <f>SUBTOTAL(9,I24:I114)</f>
        <v>0</v>
      </c>
      <c r="J22" s="285">
        <f>SUBTOTAL(9,J24:J114)</f>
        <v>0</v>
      </c>
      <c r="K22" s="286">
        <f>SUBTOTAL(9,K24:K114)</f>
        <v>0</v>
      </c>
      <c r="L22" s="286">
        <f>SUBTOTAL(9,L24:L114)</f>
        <v>0</v>
      </c>
      <c r="M22" s="283"/>
    </row>
    <row r="23" spans="2:13" ht="51" thickBot="1" x14ac:dyDescent="0.3">
      <c r="B23" s="287" t="s">
        <v>121</v>
      </c>
      <c r="C23" s="288" t="s">
        <v>122</v>
      </c>
      <c r="D23" s="287" t="s">
        <v>123</v>
      </c>
      <c r="E23" s="287" t="s">
        <v>124</v>
      </c>
      <c r="F23" s="287" t="s">
        <v>125</v>
      </c>
      <c r="G23" s="289" t="s">
        <v>126</v>
      </c>
      <c r="H23" s="290" t="s">
        <v>127</v>
      </c>
      <c r="I23" s="291" t="s">
        <v>128</v>
      </c>
      <c r="J23" s="292" t="s">
        <v>256</v>
      </c>
      <c r="K23" s="293" t="s">
        <v>130</v>
      </c>
      <c r="L23" s="293" t="s">
        <v>131</v>
      </c>
      <c r="M23" s="294" t="s">
        <v>132</v>
      </c>
    </row>
    <row r="24" spans="2:13" x14ac:dyDescent="0.25">
      <c r="B24" s="295" t="s">
        <v>133</v>
      </c>
      <c r="C24" s="296" t="s">
        <v>134</v>
      </c>
      <c r="D24" s="295" t="s">
        <v>135</v>
      </c>
      <c r="E24" s="295" t="s">
        <v>136</v>
      </c>
      <c r="F24" s="295" t="s">
        <v>137</v>
      </c>
      <c r="G24" s="297">
        <v>156.4</v>
      </c>
      <c r="H24" s="298"/>
      <c r="I24" s="236"/>
      <c r="J24" s="299">
        <f>I24/(21.67*12)</f>
        <v>0</v>
      </c>
      <c r="K24" s="237"/>
      <c r="L24" s="237" t="str">
        <f>IF(K24="","",K24*12)</f>
        <v/>
      </c>
      <c r="M24" s="238"/>
    </row>
    <row r="25" spans="2:13" x14ac:dyDescent="0.25">
      <c r="B25" s="295" t="s">
        <v>133</v>
      </c>
      <c r="C25" s="296" t="s">
        <v>134</v>
      </c>
      <c r="D25" s="295" t="s">
        <v>135</v>
      </c>
      <c r="E25" s="295" t="s">
        <v>138</v>
      </c>
      <c r="F25" s="295" t="s">
        <v>137</v>
      </c>
      <c r="G25" s="297">
        <v>143.6</v>
      </c>
      <c r="H25" s="298"/>
      <c r="I25" s="236"/>
      <c r="J25" s="299">
        <f t="shared" ref="J25:J88" si="0">I25/(21.67*12)</f>
        <v>0</v>
      </c>
      <c r="K25" s="237"/>
      <c r="L25" s="237" t="str">
        <f t="shared" ref="L25:L87" si="1">IF(K25="","",K25*12)</f>
        <v/>
      </c>
      <c r="M25" s="238"/>
    </row>
    <row r="26" spans="2:13" x14ac:dyDescent="0.25">
      <c r="B26" s="295" t="s">
        <v>133</v>
      </c>
      <c r="C26" s="296" t="s">
        <v>134</v>
      </c>
      <c r="D26" s="295" t="s">
        <v>135</v>
      </c>
      <c r="E26" s="295" t="s">
        <v>139</v>
      </c>
      <c r="F26" s="295" t="s">
        <v>137</v>
      </c>
      <c r="G26" s="297">
        <v>90</v>
      </c>
      <c r="H26" s="298"/>
      <c r="I26" s="236"/>
      <c r="J26" s="299">
        <f t="shared" si="0"/>
        <v>0</v>
      </c>
      <c r="K26" s="237"/>
      <c r="L26" s="237" t="str">
        <f t="shared" si="1"/>
        <v/>
      </c>
      <c r="M26" s="238"/>
    </row>
    <row r="27" spans="2:13" x14ac:dyDescent="0.25">
      <c r="B27" s="295" t="s">
        <v>133</v>
      </c>
      <c r="C27" s="296" t="s">
        <v>134</v>
      </c>
      <c r="D27" s="295" t="s">
        <v>140</v>
      </c>
      <c r="E27" s="295" t="s">
        <v>140</v>
      </c>
      <c r="F27" s="295" t="s">
        <v>141</v>
      </c>
      <c r="G27" s="297">
        <v>416.8</v>
      </c>
      <c r="H27" s="298"/>
      <c r="I27" s="236"/>
      <c r="J27" s="299">
        <f t="shared" si="0"/>
        <v>0</v>
      </c>
      <c r="K27" s="237"/>
      <c r="L27" s="237" t="str">
        <f t="shared" si="1"/>
        <v/>
      </c>
      <c r="M27" s="238"/>
    </row>
    <row r="28" spans="2:13" x14ac:dyDescent="0.25">
      <c r="B28" s="295" t="s">
        <v>133</v>
      </c>
      <c r="C28" s="296" t="s">
        <v>134</v>
      </c>
      <c r="D28" s="295" t="s">
        <v>140</v>
      </c>
      <c r="E28" s="295" t="s">
        <v>142</v>
      </c>
      <c r="F28" s="295" t="s">
        <v>141</v>
      </c>
      <c r="G28" s="297">
        <v>66.8</v>
      </c>
      <c r="H28" s="298"/>
      <c r="I28" s="236"/>
      <c r="J28" s="299">
        <f t="shared" si="0"/>
        <v>0</v>
      </c>
      <c r="K28" s="237"/>
      <c r="L28" s="237" t="str">
        <f t="shared" si="1"/>
        <v/>
      </c>
      <c r="M28" s="238"/>
    </row>
    <row r="29" spans="2:13" x14ac:dyDescent="0.25">
      <c r="B29" s="295" t="s">
        <v>133</v>
      </c>
      <c r="C29" s="296" t="s">
        <v>134</v>
      </c>
      <c r="D29" s="295" t="s">
        <v>143</v>
      </c>
      <c r="E29" s="295" t="s">
        <v>143</v>
      </c>
      <c r="F29" s="295" t="s">
        <v>141</v>
      </c>
      <c r="G29" s="297">
        <v>124.4</v>
      </c>
      <c r="H29" s="298"/>
      <c r="I29" s="236"/>
      <c r="J29" s="299">
        <f t="shared" si="0"/>
        <v>0</v>
      </c>
      <c r="K29" s="237"/>
      <c r="L29" s="237" t="str">
        <f t="shared" si="1"/>
        <v/>
      </c>
      <c r="M29" s="238"/>
    </row>
    <row r="30" spans="2:13" x14ac:dyDescent="0.25">
      <c r="B30" s="295" t="s">
        <v>133</v>
      </c>
      <c r="C30" s="296" t="s">
        <v>134</v>
      </c>
      <c r="D30" s="295" t="s">
        <v>144</v>
      </c>
      <c r="E30" s="295" t="s">
        <v>145</v>
      </c>
      <c r="F30" s="295" t="s">
        <v>146</v>
      </c>
      <c r="G30" s="297">
        <v>312.8</v>
      </c>
      <c r="H30" s="298"/>
      <c r="I30" s="236"/>
      <c r="J30" s="299">
        <f t="shared" si="0"/>
        <v>0</v>
      </c>
      <c r="K30" s="237"/>
      <c r="L30" s="237" t="str">
        <f t="shared" si="1"/>
        <v/>
      </c>
      <c r="M30" s="238"/>
    </row>
    <row r="31" spans="2:13" x14ac:dyDescent="0.25">
      <c r="B31" s="295" t="s">
        <v>133</v>
      </c>
      <c r="C31" s="296" t="s">
        <v>134</v>
      </c>
      <c r="D31" s="295" t="s">
        <v>147</v>
      </c>
      <c r="E31" s="295" t="s">
        <v>148</v>
      </c>
      <c r="F31" s="295" t="s">
        <v>146</v>
      </c>
      <c r="G31" s="297">
        <v>48.2</v>
      </c>
      <c r="H31" s="298"/>
      <c r="I31" s="236"/>
      <c r="J31" s="299">
        <f t="shared" si="0"/>
        <v>0</v>
      </c>
      <c r="K31" s="237"/>
      <c r="L31" s="237" t="str">
        <f t="shared" si="1"/>
        <v/>
      </c>
      <c r="M31" s="238"/>
    </row>
    <row r="32" spans="2:13" x14ac:dyDescent="0.25">
      <c r="B32" s="295" t="s">
        <v>149</v>
      </c>
      <c r="C32" s="296" t="s">
        <v>134</v>
      </c>
      <c r="D32" s="295" t="s">
        <v>135</v>
      </c>
      <c r="E32" s="295" t="s">
        <v>136</v>
      </c>
      <c r="F32" s="295" t="s">
        <v>137</v>
      </c>
      <c r="G32" s="297">
        <v>63.4</v>
      </c>
      <c r="H32" s="298"/>
      <c r="I32" s="236"/>
      <c r="J32" s="299">
        <f t="shared" si="0"/>
        <v>0</v>
      </c>
      <c r="K32" s="237"/>
      <c r="L32" s="237" t="str">
        <f t="shared" si="1"/>
        <v/>
      </c>
      <c r="M32" s="238"/>
    </row>
    <row r="33" spans="2:13" x14ac:dyDescent="0.25">
      <c r="B33" s="295" t="s">
        <v>149</v>
      </c>
      <c r="C33" s="296" t="s">
        <v>134</v>
      </c>
      <c r="D33" s="295" t="s">
        <v>135</v>
      </c>
      <c r="E33" s="295" t="s">
        <v>139</v>
      </c>
      <c r="F33" s="295" t="s">
        <v>137</v>
      </c>
      <c r="G33" s="297">
        <v>49.4</v>
      </c>
      <c r="H33" s="298"/>
      <c r="I33" s="236"/>
      <c r="J33" s="299">
        <f t="shared" si="0"/>
        <v>0</v>
      </c>
      <c r="K33" s="237"/>
      <c r="L33" s="237" t="str">
        <f t="shared" si="1"/>
        <v/>
      </c>
      <c r="M33" s="238"/>
    </row>
    <row r="34" spans="2:13" x14ac:dyDescent="0.25">
      <c r="B34" s="295" t="s">
        <v>149</v>
      </c>
      <c r="C34" s="296" t="s">
        <v>134</v>
      </c>
      <c r="D34" s="295" t="s">
        <v>140</v>
      </c>
      <c r="E34" s="295" t="s">
        <v>140</v>
      </c>
      <c r="F34" s="295" t="s">
        <v>141</v>
      </c>
      <c r="G34" s="297">
        <v>541</v>
      </c>
      <c r="H34" s="298"/>
      <c r="I34" s="236"/>
      <c r="J34" s="299">
        <f t="shared" si="0"/>
        <v>0</v>
      </c>
      <c r="K34" s="237"/>
      <c r="L34" s="237" t="str">
        <f t="shared" si="1"/>
        <v/>
      </c>
      <c r="M34" s="238"/>
    </row>
    <row r="35" spans="2:13" x14ac:dyDescent="0.25">
      <c r="B35" s="295" t="s">
        <v>149</v>
      </c>
      <c r="C35" s="296" t="s">
        <v>134</v>
      </c>
      <c r="D35" s="295" t="s">
        <v>140</v>
      </c>
      <c r="E35" s="295" t="s">
        <v>142</v>
      </c>
      <c r="F35" s="295" t="s">
        <v>141</v>
      </c>
      <c r="G35" s="297">
        <v>75.599999999999994</v>
      </c>
      <c r="H35" s="298"/>
      <c r="I35" s="236"/>
      <c r="J35" s="299">
        <f t="shared" si="0"/>
        <v>0</v>
      </c>
      <c r="K35" s="237"/>
      <c r="L35" s="237" t="str">
        <f t="shared" si="1"/>
        <v/>
      </c>
      <c r="M35" s="238"/>
    </row>
    <row r="36" spans="2:13" x14ac:dyDescent="0.25">
      <c r="B36" s="295" t="s">
        <v>149</v>
      </c>
      <c r="C36" s="296" t="s">
        <v>134</v>
      </c>
      <c r="D36" s="295" t="s">
        <v>143</v>
      </c>
      <c r="E36" s="295" t="s">
        <v>143</v>
      </c>
      <c r="F36" s="295" t="s">
        <v>141</v>
      </c>
      <c r="G36" s="297">
        <v>63.3</v>
      </c>
      <c r="H36" s="298"/>
      <c r="I36" s="236"/>
      <c r="J36" s="299">
        <f t="shared" si="0"/>
        <v>0</v>
      </c>
      <c r="K36" s="237"/>
      <c r="L36" s="237" t="str">
        <f t="shared" si="1"/>
        <v/>
      </c>
      <c r="M36" s="238"/>
    </row>
    <row r="37" spans="2:13" x14ac:dyDescent="0.25">
      <c r="B37" s="295" t="s">
        <v>149</v>
      </c>
      <c r="C37" s="296" t="s">
        <v>134</v>
      </c>
      <c r="D37" s="295" t="s">
        <v>144</v>
      </c>
      <c r="E37" s="295" t="s">
        <v>145</v>
      </c>
      <c r="F37" s="295" t="s">
        <v>146</v>
      </c>
      <c r="G37" s="297">
        <v>73.2</v>
      </c>
      <c r="H37" s="298"/>
      <c r="I37" s="236"/>
      <c r="J37" s="299">
        <f t="shared" si="0"/>
        <v>0</v>
      </c>
      <c r="K37" s="237"/>
      <c r="L37" s="237" t="str">
        <f t="shared" si="1"/>
        <v/>
      </c>
      <c r="M37" s="238"/>
    </row>
    <row r="38" spans="2:13" x14ac:dyDescent="0.25">
      <c r="B38" s="295" t="s">
        <v>149</v>
      </c>
      <c r="C38" s="296" t="s">
        <v>134</v>
      </c>
      <c r="D38" s="295" t="s">
        <v>144</v>
      </c>
      <c r="E38" s="295" t="s">
        <v>150</v>
      </c>
      <c r="F38" s="295" t="s">
        <v>137</v>
      </c>
      <c r="G38" s="297">
        <v>71.7</v>
      </c>
      <c r="H38" s="298"/>
      <c r="I38" s="236"/>
      <c r="J38" s="299">
        <f t="shared" si="0"/>
        <v>0</v>
      </c>
      <c r="K38" s="237"/>
      <c r="L38" s="237" t="str">
        <f t="shared" si="1"/>
        <v/>
      </c>
      <c r="M38" s="238"/>
    </row>
    <row r="39" spans="2:13" x14ac:dyDescent="0.25">
      <c r="B39" s="295" t="s">
        <v>149</v>
      </c>
      <c r="C39" s="296" t="s">
        <v>134</v>
      </c>
      <c r="D39" s="295" t="s">
        <v>144</v>
      </c>
      <c r="E39" s="295" t="s">
        <v>151</v>
      </c>
      <c r="F39" s="295" t="s">
        <v>146</v>
      </c>
      <c r="G39" s="297">
        <v>61</v>
      </c>
      <c r="H39" s="298"/>
      <c r="I39" s="236"/>
      <c r="J39" s="299">
        <f t="shared" si="0"/>
        <v>0</v>
      </c>
      <c r="K39" s="237"/>
      <c r="L39" s="237" t="str">
        <f t="shared" si="1"/>
        <v/>
      </c>
      <c r="M39" s="238"/>
    </row>
    <row r="40" spans="2:13" x14ac:dyDescent="0.25">
      <c r="B40" s="295" t="s">
        <v>149</v>
      </c>
      <c r="C40" s="296" t="s">
        <v>134</v>
      </c>
      <c r="D40" s="295" t="s">
        <v>147</v>
      </c>
      <c r="E40" s="295" t="s">
        <v>148</v>
      </c>
      <c r="F40" s="295" t="s">
        <v>141</v>
      </c>
      <c r="G40" s="297">
        <v>75.8</v>
      </c>
      <c r="H40" s="298"/>
      <c r="I40" s="236"/>
      <c r="J40" s="299">
        <f t="shared" si="0"/>
        <v>0</v>
      </c>
      <c r="K40" s="237"/>
      <c r="L40" s="237" t="str">
        <f t="shared" si="1"/>
        <v/>
      </c>
      <c r="M40" s="238"/>
    </row>
    <row r="41" spans="2:13" x14ac:dyDescent="0.25">
      <c r="B41" s="295" t="s">
        <v>152</v>
      </c>
      <c r="C41" s="296" t="s">
        <v>134</v>
      </c>
      <c r="D41" s="295" t="s">
        <v>135</v>
      </c>
      <c r="E41" s="295" t="s">
        <v>153</v>
      </c>
      <c r="F41" s="295" t="s">
        <v>146</v>
      </c>
      <c r="G41" s="297">
        <v>84.5</v>
      </c>
      <c r="H41" s="298"/>
      <c r="I41" s="236"/>
      <c r="J41" s="299">
        <f t="shared" si="0"/>
        <v>0</v>
      </c>
      <c r="K41" s="237"/>
      <c r="L41" s="237" t="str">
        <f t="shared" si="1"/>
        <v/>
      </c>
      <c r="M41" s="238"/>
    </row>
    <row r="42" spans="2:13" x14ac:dyDescent="0.25">
      <c r="B42" s="295" t="s">
        <v>152</v>
      </c>
      <c r="C42" s="296" t="s">
        <v>134</v>
      </c>
      <c r="D42" s="295" t="s">
        <v>135</v>
      </c>
      <c r="E42" s="295" t="s">
        <v>154</v>
      </c>
      <c r="F42" s="295" t="s">
        <v>146</v>
      </c>
      <c r="G42" s="297">
        <v>13.3</v>
      </c>
      <c r="H42" s="298"/>
      <c r="I42" s="236"/>
      <c r="J42" s="299">
        <f t="shared" si="0"/>
        <v>0</v>
      </c>
      <c r="K42" s="237"/>
      <c r="L42" s="237" t="str">
        <f t="shared" si="1"/>
        <v/>
      </c>
      <c r="M42" s="238"/>
    </row>
    <row r="43" spans="2:13" x14ac:dyDescent="0.25">
      <c r="B43" s="295" t="s">
        <v>152</v>
      </c>
      <c r="C43" s="296" t="s">
        <v>134</v>
      </c>
      <c r="D43" s="295" t="s">
        <v>135</v>
      </c>
      <c r="E43" s="295" t="s">
        <v>139</v>
      </c>
      <c r="F43" s="295" t="s">
        <v>155</v>
      </c>
      <c r="G43" s="297">
        <v>26.3</v>
      </c>
      <c r="H43" s="298"/>
      <c r="I43" s="236"/>
      <c r="J43" s="299">
        <f t="shared" si="0"/>
        <v>0</v>
      </c>
      <c r="K43" s="237"/>
      <c r="L43" s="237" t="str">
        <f t="shared" si="1"/>
        <v/>
      </c>
      <c r="M43" s="238"/>
    </row>
    <row r="44" spans="2:13" x14ac:dyDescent="0.25">
      <c r="B44" s="295" t="s">
        <v>152</v>
      </c>
      <c r="C44" s="296" t="s">
        <v>134</v>
      </c>
      <c r="D44" s="295" t="s">
        <v>135</v>
      </c>
      <c r="E44" s="295" t="s">
        <v>139</v>
      </c>
      <c r="F44" s="295" t="s">
        <v>155</v>
      </c>
      <c r="G44" s="297">
        <v>20.6</v>
      </c>
      <c r="H44" s="298"/>
      <c r="I44" s="236"/>
      <c r="J44" s="299">
        <f t="shared" si="0"/>
        <v>0</v>
      </c>
      <c r="K44" s="237"/>
      <c r="L44" s="237" t="str">
        <f t="shared" si="1"/>
        <v/>
      </c>
      <c r="M44" s="238"/>
    </row>
    <row r="45" spans="2:13" x14ac:dyDescent="0.25">
      <c r="B45" s="295" t="s">
        <v>152</v>
      </c>
      <c r="C45" s="296" t="s">
        <v>134</v>
      </c>
      <c r="D45" s="295" t="s">
        <v>135</v>
      </c>
      <c r="E45" s="295" t="s">
        <v>148</v>
      </c>
      <c r="F45" s="295" t="s">
        <v>146</v>
      </c>
      <c r="G45" s="297">
        <v>15.5</v>
      </c>
      <c r="H45" s="298"/>
      <c r="I45" s="236"/>
      <c r="J45" s="299">
        <f t="shared" si="0"/>
        <v>0</v>
      </c>
      <c r="K45" s="237"/>
      <c r="L45" s="237" t="str">
        <f t="shared" si="1"/>
        <v/>
      </c>
      <c r="M45" s="238"/>
    </row>
    <row r="46" spans="2:13" x14ac:dyDescent="0.25">
      <c r="B46" s="295" t="s">
        <v>156</v>
      </c>
      <c r="C46" s="296" t="s">
        <v>134</v>
      </c>
      <c r="D46" s="295" t="s">
        <v>135</v>
      </c>
      <c r="E46" s="295" t="s">
        <v>157</v>
      </c>
      <c r="F46" s="295" t="s">
        <v>155</v>
      </c>
      <c r="G46" s="297">
        <v>194.4</v>
      </c>
      <c r="H46" s="298"/>
      <c r="I46" s="236"/>
      <c r="J46" s="299">
        <f t="shared" si="0"/>
        <v>0</v>
      </c>
      <c r="K46" s="237"/>
      <c r="L46" s="237" t="str">
        <f t="shared" si="1"/>
        <v/>
      </c>
      <c r="M46" s="238"/>
    </row>
    <row r="47" spans="2:13" x14ac:dyDescent="0.25">
      <c r="B47" s="295" t="s">
        <v>156</v>
      </c>
      <c r="C47" s="296" t="s">
        <v>134</v>
      </c>
      <c r="D47" s="295" t="s">
        <v>135</v>
      </c>
      <c r="E47" s="295" t="s">
        <v>158</v>
      </c>
      <c r="F47" s="295" t="s">
        <v>155</v>
      </c>
      <c r="G47" s="297">
        <v>16</v>
      </c>
      <c r="H47" s="298"/>
      <c r="I47" s="236"/>
      <c r="J47" s="299">
        <f t="shared" si="0"/>
        <v>0</v>
      </c>
      <c r="K47" s="237"/>
      <c r="L47" s="237" t="str">
        <f t="shared" si="1"/>
        <v/>
      </c>
      <c r="M47" s="238"/>
    </row>
    <row r="48" spans="2:13" x14ac:dyDescent="0.25">
      <c r="B48" s="295" t="s">
        <v>156</v>
      </c>
      <c r="C48" s="296" t="s">
        <v>134</v>
      </c>
      <c r="D48" s="295" t="s">
        <v>135</v>
      </c>
      <c r="E48" s="295" t="s">
        <v>159</v>
      </c>
      <c r="F48" s="295" t="s">
        <v>146</v>
      </c>
      <c r="G48" s="297">
        <v>10</v>
      </c>
      <c r="H48" s="298"/>
      <c r="I48" s="236"/>
      <c r="J48" s="299">
        <f t="shared" si="0"/>
        <v>0</v>
      </c>
      <c r="K48" s="237"/>
      <c r="L48" s="237" t="str">
        <f t="shared" si="1"/>
        <v/>
      </c>
      <c r="M48" s="238"/>
    </row>
    <row r="49" spans="2:13" x14ac:dyDescent="0.25">
      <c r="B49" s="295" t="s">
        <v>156</v>
      </c>
      <c r="C49" s="296" t="s">
        <v>134</v>
      </c>
      <c r="D49" s="295" t="s">
        <v>160</v>
      </c>
      <c r="E49" s="295" t="s">
        <v>148</v>
      </c>
      <c r="F49" s="295" t="s">
        <v>146</v>
      </c>
      <c r="G49" s="297">
        <v>20.6</v>
      </c>
      <c r="H49" s="298"/>
      <c r="I49" s="236"/>
      <c r="J49" s="299">
        <f t="shared" si="0"/>
        <v>0</v>
      </c>
      <c r="K49" s="237"/>
      <c r="L49" s="237" t="str">
        <f t="shared" si="1"/>
        <v/>
      </c>
      <c r="M49" s="238"/>
    </row>
    <row r="50" spans="2:13" x14ac:dyDescent="0.25">
      <c r="B50" s="295" t="s">
        <v>156</v>
      </c>
      <c r="C50" s="296" t="s">
        <v>134</v>
      </c>
      <c r="D50" s="295" t="s">
        <v>160</v>
      </c>
      <c r="E50" s="295" t="s">
        <v>161</v>
      </c>
      <c r="F50" s="295" t="s">
        <v>146</v>
      </c>
      <c r="G50" s="297">
        <v>127.8</v>
      </c>
      <c r="H50" s="298"/>
      <c r="I50" s="236"/>
      <c r="J50" s="299">
        <f t="shared" si="0"/>
        <v>0</v>
      </c>
      <c r="K50" s="237"/>
      <c r="L50" s="237" t="str">
        <f t="shared" si="1"/>
        <v/>
      </c>
      <c r="M50" s="238"/>
    </row>
    <row r="51" spans="2:13" x14ac:dyDescent="0.25">
      <c r="B51" s="295" t="s">
        <v>156</v>
      </c>
      <c r="C51" s="296" t="s">
        <v>134</v>
      </c>
      <c r="D51" s="295" t="s">
        <v>162</v>
      </c>
      <c r="E51" s="295" t="s">
        <v>163</v>
      </c>
      <c r="F51" s="295" t="s">
        <v>146</v>
      </c>
      <c r="G51" s="297">
        <v>570</v>
      </c>
      <c r="H51" s="298"/>
      <c r="I51" s="236"/>
      <c r="J51" s="299">
        <f t="shared" si="0"/>
        <v>0</v>
      </c>
      <c r="K51" s="237"/>
      <c r="L51" s="237" t="str">
        <f t="shared" si="1"/>
        <v/>
      </c>
      <c r="M51" s="238"/>
    </row>
    <row r="52" spans="2:13" x14ac:dyDescent="0.25">
      <c r="B52" s="295" t="s">
        <v>156</v>
      </c>
      <c r="C52" s="296" t="s">
        <v>134</v>
      </c>
      <c r="D52" s="295" t="s">
        <v>162</v>
      </c>
      <c r="E52" s="295" t="s">
        <v>139</v>
      </c>
      <c r="F52" s="295" t="s">
        <v>146</v>
      </c>
      <c r="G52" s="297">
        <v>45</v>
      </c>
      <c r="H52" s="298"/>
      <c r="I52" s="236"/>
      <c r="J52" s="299">
        <f t="shared" si="0"/>
        <v>0</v>
      </c>
      <c r="K52" s="237"/>
      <c r="L52" s="237" t="str">
        <f t="shared" si="1"/>
        <v/>
      </c>
      <c r="M52" s="238"/>
    </row>
    <row r="53" spans="2:13" x14ac:dyDescent="0.25">
      <c r="B53" s="295" t="s">
        <v>156</v>
      </c>
      <c r="C53" s="296" t="s">
        <v>134</v>
      </c>
      <c r="D53" s="295" t="s">
        <v>162</v>
      </c>
      <c r="E53" s="295" t="s">
        <v>148</v>
      </c>
      <c r="F53" s="295" t="s">
        <v>146</v>
      </c>
      <c r="G53" s="297">
        <v>94</v>
      </c>
      <c r="H53" s="298"/>
      <c r="I53" s="236"/>
      <c r="J53" s="299">
        <f t="shared" si="0"/>
        <v>0</v>
      </c>
      <c r="K53" s="237"/>
      <c r="L53" s="237" t="str">
        <f t="shared" si="1"/>
        <v/>
      </c>
      <c r="M53" s="238"/>
    </row>
    <row r="54" spans="2:13" x14ac:dyDescent="0.25">
      <c r="B54" s="295" t="s">
        <v>156</v>
      </c>
      <c r="C54" s="296" t="s">
        <v>134</v>
      </c>
      <c r="D54" s="295" t="s">
        <v>164</v>
      </c>
      <c r="E54" s="295" t="s">
        <v>165</v>
      </c>
      <c r="F54" s="295" t="s">
        <v>146</v>
      </c>
      <c r="G54" s="297">
        <v>37.700000000000003</v>
      </c>
      <c r="H54" s="298"/>
      <c r="I54" s="236"/>
      <c r="J54" s="299">
        <f t="shared" si="0"/>
        <v>0</v>
      </c>
      <c r="K54" s="237"/>
      <c r="L54" s="237" t="str">
        <f t="shared" si="1"/>
        <v/>
      </c>
      <c r="M54" s="238"/>
    </row>
    <row r="55" spans="2:13" x14ac:dyDescent="0.25">
      <c r="B55" s="295" t="s">
        <v>156</v>
      </c>
      <c r="C55" s="296" t="s">
        <v>134</v>
      </c>
      <c r="D55" s="295" t="s">
        <v>166</v>
      </c>
      <c r="E55" s="295" t="s">
        <v>163</v>
      </c>
      <c r="F55" s="295" t="s">
        <v>146</v>
      </c>
      <c r="G55" s="297">
        <v>172.8</v>
      </c>
      <c r="H55" s="298"/>
      <c r="I55" s="236"/>
      <c r="J55" s="299">
        <f t="shared" si="0"/>
        <v>0</v>
      </c>
      <c r="K55" s="237"/>
      <c r="L55" s="237" t="str">
        <f t="shared" si="1"/>
        <v/>
      </c>
      <c r="M55" s="238"/>
    </row>
    <row r="56" spans="2:13" x14ac:dyDescent="0.25">
      <c r="B56" s="295" t="s">
        <v>156</v>
      </c>
      <c r="C56" s="296" t="s">
        <v>134</v>
      </c>
      <c r="D56" s="295" t="s">
        <v>167</v>
      </c>
      <c r="E56" s="295" t="s">
        <v>139</v>
      </c>
      <c r="F56" s="295" t="s">
        <v>155</v>
      </c>
      <c r="G56" s="297">
        <v>27</v>
      </c>
      <c r="H56" s="298"/>
      <c r="I56" s="236"/>
      <c r="J56" s="299">
        <f t="shared" si="0"/>
        <v>0</v>
      </c>
      <c r="K56" s="237"/>
      <c r="L56" s="237" t="str">
        <f t="shared" si="1"/>
        <v/>
      </c>
      <c r="M56" s="238"/>
    </row>
    <row r="57" spans="2:13" x14ac:dyDescent="0.25">
      <c r="B57" s="295" t="s">
        <v>156</v>
      </c>
      <c r="C57" s="296" t="s">
        <v>134</v>
      </c>
      <c r="D57" s="295" t="s">
        <v>168</v>
      </c>
      <c r="E57" s="295" t="s">
        <v>154</v>
      </c>
      <c r="F57" s="295" t="s">
        <v>146</v>
      </c>
      <c r="G57" s="297">
        <v>2.1</v>
      </c>
      <c r="H57" s="298"/>
      <c r="I57" s="236"/>
      <c r="J57" s="299">
        <f t="shared" si="0"/>
        <v>0</v>
      </c>
      <c r="K57" s="237"/>
      <c r="L57" s="237" t="str">
        <f t="shared" si="1"/>
        <v/>
      </c>
      <c r="M57" s="238"/>
    </row>
    <row r="58" spans="2:13" x14ac:dyDescent="0.25">
      <c r="B58" s="295" t="s">
        <v>156</v>
      </c>
      <c r="C58" s="296" t="s">
        <v>134</v>
      </c>
      <c r="D58" s="295" t="s">
        <v>169</v>
      </c>
      <c r="E58" s="295" t="s">
        <v>148</v>
      </c>
      <c r="F58" s="295" t="s">
        <v>146</v>
      </c>
      <c r="G58" s="297">
        <v>57.6</v>
      </c>
      <c r="H58" s="298"/>
      <c r="I58" s="236"/>
      <c r="J58" s="299">
        <f t="shared" si="0"/>
        <v>0</v>
      </c>
      <c r="K58" s="237"/>
      <c r="L58" s="237" t="str">
        <f t="shared" si="1"/>
        <v/>
      </c>
      <c r="M58" s="238"/>
    </row>
    <row r="59" spans="2:13" x14ac:dyDescent="0.25">
      <c r="B59" s="301" t="s">
        <v>170</v>
      </c>
      <c r="C59" s="296" t="s">
        <v>134</v>
      </c>
      <c r="D59" s="301" t="s">
        <v>135</v>
      </c>
      <c r="E59" s="302" t="s">
        <v>142</v>
      </c>
      <c r="F59" s="302" t="s">
        <v>141</v>
      </c>
      <c r="G59" s="297">
        <v>90.3</v>
      </c>
      <c r="H59" s="298"/>
      <c r="I59" s="236"/>
      <c r="J59" s="299">
        <f t="shared" si="0"/>
        <v>0</v>
      </c>
      <c r="K59" s="237"/>
      <c r="L59" s="237" t="str">
        <f t="shared" si="1"/>
        <v/>
      </c>
      <c r="M59" s="238"/>
    </row>
    <row r="60" spans="2:13" x14ac:dyDescent="0.25">
      <c r="B60" s="295" t="s">
        <v>170</v>
      </c>
      <c r="C60" s="296" t="s">
        <v>134</v>
      </c>
      <c r="D60" s="295" t="s">
        <v>144</v>
      </c>
      <c r="E60" s="295" t="s">
        <v>171</v>
      </c>
      <c r="F60" s="295" t="s">
        <v>146</v>
      </c>
      <c r="G60" s="297">
        <v>204.9</v>
      </c>
      <c r="H60" s="298"/>
      <c r="I60" s="236"/>
      <c r="J60" s="299">
        <f t="shared" si="0"/>
        <v>0</v>
      </c>
      <c r="K60" s="237"/>
      <c r="L60" s="237" t="str">
        <f t="shared" si="1"/>
        <v/>
      </c>
      <c r="M60" s="238"/>
    </row>
    <row r="61" spans="2:13" x14ac:dyDescent="0.25">
      <c r="B61" s="295" t="s">
        <v>170</v>
      </c>
      <c r="C61" s="296" t="s">
        <v>134</v>
      </c>
      <c r="D61" s="295" t="s">
        <v>144</v>
      </c>
      <c r="E61" s="295" t="s">
        <v>154</v>
      </c>
      <c r="F61" s="295" t="s">
        <v>141</v>
      </c>
      <c r="G61" s="297">
        <v>41.5</v>
      </c>
      <c r="H61" s="298"/>
      <c r="I61" s="236"/>
      <c r="J61" s="299">
        <f t="shared" si="0"/>
        <v>0</v>
      </c>
      <c r="K61" s="237"/>
      <c r="L61" s="237" t="str">
        <f t="shared" si="1"/>
        <v/>
      </c>
      <c r="M61" s="238"/>
    </row>
    <row r="62" spans="2:13" x14ac:dyDescent="0.25">
      <c r="B62" s="295" t="s">
        <v>170</v>
      </c>
      <c r="C62" s="296" t="s">
        <v>134</v>
      </c>
      <c r="D62" s="295" t="s">
        <v>144</v>
      </c>
      <c r="E62" s="295" t="s">
        <v>139</v>
      </c>
      <c r="F62" s="295" t="s">
        <v>155</v>
      </c>
      <c r="G62" s="297">
        <v>33</v>
      </c>
      <c r="H62" s="298"/>
      <c r="I62" s="236"/>
      <c r="J62" s="299">
        <f t="shared" si="0"/>
        <v>0</v>
      </c>
      <c r="K62" s="237"/>
      <c r="L62" s="237" t="str">
        <f t="shared" si="1"/>
        <v/>
      </c>
      <c r="M62" s="238"/>
    </row>
    <row r="63" spans="2:13" x14ac:dyDescent="0.25">
      <c r="B63" s="295" t="s">
        <v>172</v>
      </c>
      <c r="C63" s="296" t="s">
        <v>134</v>
      </c>
      <c r="D63" s="295" t="s">
        <v>135</v>
      </c>
      <c r="E63" s="295" t="s">
        <v>142</v>
      </c>
      <c r="F63" s="295" t="s">
        <v>141</v>
      </c>
      <c r="G63" s="297">
        <v>87.3</v>
      </c>
      <c r="H63" s="298"/>
      <c r="I63" s="236"/>
      <c r="J63" s="299">
        <f t="shared" si="0"/>
        <v>0</v>
      </c>
      <c r="K63" s="237"/>
      <c r="L63" s="237" t="str">
        <f t="shared" si="1"/>
        <v/>
      </c>
      <c r="M63" s="238"/>
    </row>
    <row r="64" spans="2:13" x14ac:dyDescent="0.25">
      <c r="B64" s="295" t="s">
        <v>172</v>
      </c>
      <c r="C64" s="296" t="s">
        <v>134</v>
      </c>
      <c r="D64" s="295" t="s">
        <v>144</v>
      </c>
      <c r="E64" s="295" t="s">
        <v>171</v>
      </c>
      <c r="F64" s="295" t="s">
        <v>146</v>
      </c>
      <c r="G64" s="297">
        <v>138.4</v>
      </c>
      <c r="H64" s="298"/>
      <c r="I64" s="236"/>
      <c r="J64" s="299">
        <f t="shared" si="0"/>
        <v>0</v>
      </c>
      <c r="K64" s="237"/>
      <c r="L64" s="237" t="str">
        <f t="shared" si="1"/>
        <v/>
      </c>
      <c r="M64" s="238"/>
    </row>
    <row r="65" spans="2:13" x14ac:dyDescent="0.25">
      <c r="B65" s="295" t="s">
        <v>172</v>
      </c>
      <c r="C65" s="296" t="s">
        <v>134</v>
      </c>
      <c r="D65" s="295" t="s">
        <v>144</v>
      </c>
      <c r="E65" s="295" t="s">
        <v>154</v>
      </c>
      <c r="F65" s="295" t="s">
        <v>141</v>
      </c>
      <c r="G65" s="297">
        <v>92</v>
      </c>
      <c r="H65" s="298"/>
      <c r="I65" s="236"/>
      <c r="J65" s="299">
        <f t="shared" si="0"/>
        <v>0</v>
      </c>
      <c r="K65" s="237"/>
      <c r="L65" s="237" t="str">
        <f t="shared" si="1"/>
        <v/>
      </c>
      <c r="M65" s="238"/>
    </row>
    <row r="66" spans="2:13" x14ac:dyDescent="0.25">
      <c r="B66" s="295" t="s">
        <v>172</v>
      </c>
      <c r="C66" s="296" t="s">
        <v>134</v>
      </c>
      <c r="D66" s="295" t="s">
        <v>144</v>
      </c>
      <c r="E66" s="295" t="s">
        <v>139</v>
      </c>
      <c r="F66" s="295" t="s">
        <v>155</v>
      </c>
      <c r="G66" s="297">
        <v>33</v>
      </c>
      <c r="H66" s="298"/>
      <c r="I66" s="236"/>
      <c r="J66" s="299">
        <f t="shared" si="0"/>
        <v>0</v>
      </c>
      <c r="K66" s="237"/>
      <c r="L66" s="237" t="str">
        <f t="shared" si="1"/>
        <v/>
      </c>
      <c r="M66" s="238"/>
    </row>
    <row r="67" spans="2:13" x14ac:dyDescent="0.25">
      <c r="B67" s="295" t="s">
        <v>173</v>
      </c>
      <c r="C67" s="296" t="s">
        <v>134</v>
      </c>
      <c r="D67" s="295" t="s">
        <v>135</v>
      </c>
      <c r="E67" s="295" t="s">
        <v>174</v>
      </c>
      <c r="F67" s="295" t="s">
        <v>137</v>
      </c>
      <c r="G67" s="297">
        <v>12</v>
      </c>
      <c r="H67" s="298"/>
      <c r="I67" s="236"/>
      <c r="J67" s="299">
        <f t="shared" si="0"/>
        <v>0</v>
      </c>
      <c r="K67" s="237"/>
      <c r="L67" s="237" t="str">
        <f t="shared" si="1"/>
        <v/>
      </c>
      <c r="M67" s="238"/>
    </row>
    <row r="68" spans="2:13" x14ac:dyDescent="0.25">
      <c r="B68" s="295" t="s">
        <v>173</v>
      </c>
      <c r="C68" s="296" t="s">
        <v>134</v>
      </c>
      <c r="D68" s="295" t="s">
        <v>144</v>
      </c>
      <c r="E68" s="295" t="s">
        <v>175</v>
      </c>
      <c r="F68" s="295" t="s">
        <v>137</v>
      </c>
      <c r="G68" s="297">
        <v>25</v>
      </c>
      <c r="H68" s="298"/>
      <c r="I68" s="236"/>
      <c r="J68" s="299">
        <f t="shared" si="0"/>
        <v>0</v>
      </c>
      <c r="K68" s="237"/>
      <c r="L68" s="237" t="str">
        <f t="shared" si="1"/>
        <v/>
      </c>
      <c r="M68" s="238"/>
    </row>
    <row r="69" spans="2:13" x14ac:dyDescent="0.25">
      <c r="B69" s="295" t="s">
        <v>173</v>
      </c>
      <c r="C69" s="296" t="s">
        <v>134</v>
      </c>
      <c r="D69" s="295" t="s">
        <v>135</v>
      </c>
      <c r="E69" s="295" t="s">
        <v>174</v>
      </c>
      <c r="F69" s="295" t="s">
        <v>146</v>
      </c>
      <c r="G69" s="297">
        <v>6</v>
      </c>
      <c r="H69" s="298"/>
      <c r="I69" s="236"/>
      <c r="J69" s="299">
        <f t="shared" si="0"/>
        <v>0</v>
      </c>
      <c r="K69" s="237"/>
      <c r="L69" s="237" t="str">
        <f t="shared" si="1"/>
        <v/>
      </c>
      <c r="M69" s="238"/>
    </row>
    <row r="70" spans="2:13" x14ac:dyDescent="0.25">
      <c r="B70" s="295" t="s">
        <v>173</v>
      </c>
      <c r="C70" s="296" t="s">
        <v>134</v>
      </c>
      <c r="D70" s="295" t="s">
        <v>144</v>
      </c>
      <c r="E70" s="295" t="s">
        <v>176</v>
      </c>
      <c r="F70" s="295" t="s">
        <v>146</v>
      </c>
      <c r="G70" s="297">
        <v>22</v>
      </c>
      <c r="H70" s="298"/>
      <c r="I70" s="236"/>
      <c r="J70" s="299">
        <f t="shared" si="0"/>
        <v>0</v>
      </c>
      <c r="K70" s="237"/>
      <c r="L70" s="237" t="str">
        <f t="shared" si="1"/>
        <v/>
      </c>
      <c r="M70" s="238"/>
    </row>
    <row r="71" spans="2:13" x14ac:dyDescent="0.25">
      <c r="B71" s="295" t="s">
        <v>173</v>
      </c>
      <c r="C71" s="296" t="s">
        <v>134</v>
      </c>
      <c r="D71" s="295" t="s">
        <v>135</v>
      </c>
      <c r="E71" s="295" t="s">
        <v>139</v>
      </c>
      <c r="F71" s="295" t="s">
        <v>137</v>
      </c>
      <c r="G71" s="297">
        <v>7</v>
      </c>
      <c r="H71" s="298"/>
      <c r="I71" s="236"/>
      <c r="J71" s="299">
        <f t="shared" si="0"/>
        <v>0</v>
      </c>
      <c r="K71" s="237"/>
      <c r="L71" s="237" t="str">
        <f t="shared" si="1"/>
        <v/>
      </c>
      <c r="M71" s="238"/>
    </row>
    <row r="72" spans="2:13" x14ac:dyDescent="0.25">
      <c r="B72" s="295" t="s">
        <v>177</v>
      </c>
      <c r="C72" s="296" t="s">
        <v>178</v>
      </c>
      <c r="D72" s="295" t="s">
        <v>135</v>
      </c>
      <c r="E72" s="295" t="s">
        <v>179</v>
      </c>
      <c r="F72" s="295" t="s">
        <v>137</v>
      </c>
      <c r="G72" s="297">
        <v>25</v>
      </c>
      <c r="H72" s="298"/>
      <c r="I72" s="236"/>
      <c r="J72" s="299">
        <f t="shared" si="0"/>
        <v>0</v>
      </c>
      <c r="K72" s="237"/>
      <c r="L72" s="237" t="str">
        <f t="shared" si="1"/>
        <v/>
      </c>
      <c r="M72" s="238"/>
    </row>
    <row r="73" spans="2:13" x14ac:dyDescent="0.25">
      <c r="B73" s="295" t="s">
        <v>177</v>
      </c>
      <c r="C73" s="296" t="s">
        <v>178</v>
      </c>
      <c r="D73" s="295" t="s">
        <v>135</v>
      </c>
      <c r="E73" s="295" t="s">
        <v>180</v>
      </c>
      <c r="F73" s="295" t="s">
        <v>141</v>
      </c>
      <c r="G73" s="297">
        <v>11</v>
      </c>
      <c r="H73" s="298"/>
      <c r="I73" s="236"/>
      <c r="J73" s="299">
        <f t="shared" si="0"/>
        <v>0</v>
      </c>
      <c r="K73" s="237"/>
      <c r="L73" s="237" t="str">
        <f t="shared" si="1"/>
        <v/>
      </c>
      <c r="M73" s="238"/>
    </row>
    <row r="74" spans="2:13" x14ac:dyDescent="0.25">
      <c r="B74" s="295" t="s">
        <v>177</v>
      </c>
      <c r="C74" s="296" t="s">
        <v>178</v>
      </c>
      <c r="D74" s="295" t="s">
        <v>135</v>
      </c>
      <c r="E74" s="295" t="s">
        <v>142</v>
      </c>
      <c r="F74" s="295" t="s">
        <v>141</v>
      </c>
      <c r="G74" s="297">
        <v>153</v>
      </c>
      <c r="H74" s="298"/>
      <c r="I74" s="236"/>
      <c r="J74" s="299">
        <f t="shared" si="0"/>
        <v>0</v>
      </c>
      <c r="K74" s="237"/>
      <c r="L74" s="237" t="str">
        <f t="shared" si="1"/>
        <v/>
      </c>
      <c r="M74" s="238"/>
    </row>
    <row r="75" spans="2:13" x14ac:dyDescent="0.25">
      <c r="B75" s="295" t="s">
        <v>177</v>
      </c>
      <c r="C75" s="296" t="s">
        <v>134</v>
      </c>
      <c r="D75" s="295" t="s">
        <v>135</v>
      </c>
      <c r="E75" s="295" t="s">
        <v>181</v>
      </c>
      <c r="F75" s="295" t="s">
        <v>155</v>
      </c>
      <c r="G75" s="297">
        <v>285</v>
      </c>
      <c r="H75" s="298"/>
      <c r="I75" s="236"/>
      <c r="J75" s="299">
        <f t="shared" si="0"/>
        <v>0</v>
      </c>
      <c r="K75" s="237"/>
      <c r="L75" s="237" t="str">
        <f t="shared" si="1"/>
        <v/>
      </c>
      <c r="M75" s="238"/>
    </row>
    <row r="76" spans="2:13" x14ac:dyDescent="0.25">
      <c r="B76" s="295" t="s">
        <v>177</v>
      </c>
      <c r="C76" s="296" t="s">
        <v>134</v>
      </c>
      <c r="D76" s="295" t="s">
        <v>135</v>
      </c>
      <c r="E76" s="295" t="s">
        <v>182</v>
      </c>
      <c r="F76" s="295" t="s">
        <v>146</v>
      </c>
      <c r="G76" s="297">
        <v>13</v>
      </c>
      <c r="H76" s="298"/>
      <c r="I76" s="236"/>
      <c r="J76" s="299">
        <f t="shared" si="0"/>
        <v>0</v>
      </c>
      <c r="K76" s="237"/>
      <c r="L76" s="237" t="str">
        <f t="shared" si="1"/>
        <v/>
      </c>
      <c r="M76" s="238"/>
    </row>
    <row r="77" spans="2:13" x14ac:dyDescent="0.25">
      <c r="B77" s="295" t="s">
        <v>177</v>
      </c>
      <c r="C77" s="296" t="s">
        <v>134</v>
      </c>
      <c r="D77" s="295" t="s">
        <v>135</v>
      </c>
      <c r="E77" s="295" t="s">
        <v>183</v>
      </c>
      <c r="F77" s="295" t="s">
        <v>155</v>
      </c>
      <c r="G77" s="297">
        <v>19</v>
      </c>
      <c r="H77" s="298"/>
      <c r="I77" s="236"/>
      <c r="J77" s="299">
        <f t="shared" si="0"/>
        <v>0</v>
      </c>
      <c r="K77" s="237"/>
      <c r="L77" s="237" t="str">
        <f t="shared" si="1"/>
        <v/>
      </c>
      <c r="M77" s="238"/>
    </row>
    <row r="78" spans="2:13" x14ac:dyDescent="0.25">
      <c r="B78" s="295" t="s">
        <v>177</v>
      </c>
      <c r="C78" s="296" t="s">
        <v>134</v>
      </c>
      <c r="D78" s="295" t="s">
        <v>135</v>
      </c>
      <c r="E78" s="295" t="s">
        <v>142</v>
      </c>
      <c r="F78" s="295" t="s">
        <v>146</v>
      </c>
      <c r="G78" s="297">
        <v>22</v>
      </c>
      <c r="H78" s="298"/>
      <c r="I78" s="236"/>
      <c r="J78" s="299">
        <f t="shared" si="0"/>
        <v>0</v>
      </c>
      <c r="K78" s="237"/>
      <c r="L78" s="237" t="str">
        <f t="shared" si="1"/>
        <v/>
      </c>
      <c r="M78" s="238"/>
    </row>
    <row r="79" spans="2:13" x14ac:dyDescent="0.25">
      <c r="B79" s="295" t="s">
        <v>177</v>
      </c>
      <c r="C79" s="296" t="s">
        <v>134</v>
      </c>
      <c r="D79" s="295" t="s">
        <v>135</v>
      </c>
      <c r="E79" s="295" t="s">
        <v>184</v>
      </c>
      <c r="F79" s="295" t="s">
        <v>146</v>
      </c>
      <c r="G79" s="297">
        <v>11</v>
      </c>
      <c r="H79" s="298"/>
      <c r="I79" s="236"/>
      <c r="J79" s="299">
        <f t="shared" si="0"/>
        <v>0</v>
      </c>
      <c r="K79" s="237"/>
      <c r="L79" s="300" t="str">
        <f t="shared" si="1"/>
        <v/>
      </c>
      <c r="M79" s="238"/>
    </row>
    <row r="80" spans="2:13" x14ac:dyDescent="0.25">
      <c r="B80" s="295" t="s">
        <v>177</v>
      </c>
      <c r="C80" s="296" t="s">
        <v>134</v>
      </c>
      <c r="D80" s="295" t="s">
        <v>135</v>
      </c>
      <c r="E80" s="295" t="s">
        <v>185</v>
      </c>
      <c r="F80" s="295" t="s">
        <v>186</v>
      </c>
      <c r="G80" s="297">
        <v>19</v>
      </c>
      <c r="H80" s="298"/>
      <c r="I80" s="236"/>
      <c r="J80" s="299">
        <f t="shared" si="0"/>
        <v>0</v>
      </c>
      <c r="K80" s="237"/>
      <c r="L80" s="300" t="str">
        <f t="shared" si="1"/>
        <v/>
      </c>
      <c r="M80" s="238"/>
    </row>
    <row r="81" spans="2:13" x14ac:dyDescent="0.25">
      <c r="B81" s="295" t="s">
        <v>177</v>
      </c>
      <c r="C81" s="296" t="s">
        <v>187</v>
      </c>
      <c r="D81" s="295" t="s">
        <v>135</v>
      </c>
      <c r="E81" s="295" t="s">
        <v>142</v>
      </c>
      <c r="F81" s="295" t="s">
        <v>146</v>
      </c>
      <c r="G81" s="297">
        <v>190</v>
      </c>
      <c r="H81" s="298"/>
      <c r="I81" s="236"/>
      <c r="J81" s="299">
        <f t="shared" si="0"/>
        <v>0</v>
      </c>
      <c r="K81" s="237"/>
      <c r="L81" s="300" t="str">
        <f t="shared" si="1"/>
        <v/>
      </c>
      <c r="M81" s="238"/>
    </row>
    <row r="82" spans="2:13" x14ac:dyDescent="0.25">
      <c r="B82" s="295" t="s">
        <v>177</v>
      </c>
      <c r="C82" s="296" t="s">
        <v>187</v>
      </c>
      <c r="D82" s="295" t="s">
        <v>135</v>
      </c>
      <c r="E82" s="295" t="s">
        <v>188</v>
      </c>
      <c r="F82" s="295" t="s">
        <v>146</v>
      </c>
      <c r="G82" s="297">
        <v>500</v>
      </c>
      <c r="H82" s="298"/>
      <c r="I82" s="236"/>
      <c r="J82" s="299">
        <f t="shared" si="0"/>
        <v>0</v>
      </c>
      <c r="K82" s="237"/>
      <c r="L82" s="300" t="str">
        <f t="shared" si="1"/>
        <v/>
      </c>
      <c r="M82" s="238"/>
    </row>
    <row r="83" spans="2:13" x14ac:dyDescent="0.25">
      <c r="B83" s="295" t="s">
        <v>177</v>
      </c>
      <c r="C83" s="296" t="s">
        <v>187</v>
      </c>
      <c r="D83" s="295" t="s">
        <v>135</v>
      </c>
      <c r="E83" s="295" t="s">
        <v>183</v>
      </c>
      <c r="F83" s="295" t="s">
        <v>155</v>
      </c>
      <c r="G83" s="297">
        <v>18</v>
      </c>
      <c r="H83" s="298"/>
      <c r="I83" s="236"/>
      <c r="J83" s="299">
        <f t="shared" si="0"/>
        <v>0</v>
      </c>
      <c r="K83" s="237"/>
      <c r="L83" s="300" t="str">
        <f t="shared" si="1"/>
        <v/>
      </c>
      <c r="M83" s="238"/>
    </row>
    <row r="84" spans="2:13" x14ac:dyDescent="0.25">
      <c r="B84" s="295" t="s">
        <v>177</v>
      </c>
      <c r="C84" s="296" t="s">
        <v>187</v>
      </c>
      <c r="D84" s="295" t="s">
        <v>135</v>
      </c>
      <c r="E84" s="295" t="s">
        <v>184</v>
      </c>
      <c r="F84" s="295" t="s">
        <v>146</v>
      </c>
      <c r="G84" s="297">
        <v>11</v>
      </c>
      <c r="H84" s="298"/>
      <c r="I84" s="236"/>
      <c r="J84" s="299">
        <f t="shared" si="0"/>
        <v>0</v>
      </c>
      <c r="K84" s="237"/>
      <c r="L84" s="300" t="str">
        <f t="shared" si="1"/>
        <v/>
      </c>
      <c r="M84" s="238"/>
    </row>
    <row r="85" spans="2:13" x14ac:dyDescent="0.25">
      <c r="B85" s="295" t="s">
        <v>177</v>
      </c>
      <c r="C85" s="296" t="s">
        <v>187</v>
      </c>
      <c r="D85" s="295" t="s">
        <v>135</v>
      </c>
      <c r="E85" s="295" t="s">
        <v>189</v>
      </c>
      <c r="F85" s="295" t="s">
        <v>190</v>
      </c>
      <c r="G85" s="297">
        <v>10</v>
      </c>
      <c r="H85" s="298"/>
      <c r="I85" s="236"/>
      <c r="J85" s="299">
        <f t="shared" si="0"/>
        <v>0</v>
      </c>
      <c r="K85" s="237"/>
      <c r="L85" s="300" t="str">
        <f t="shared" si="1"/>
        <v/>
      </c>
      <c r="M85" s="238"/>
    </row>
    <row r="86" spans="2:13" x14ac:dyDescent="0.25">
      <c r="B86" s="295" t="s">
        <v>177</v>
      </c>
      <c r="C86" s="296" t="s">
        <v>191</v>
      </c>
      <c r="D86" s="295" t="s">
        <v>135</v>
      </c>
      <c r="E86" s="295" t="s">
        <v>142</v>
      </c>
      <c r="F86" s="295" t="s">
        <v>146</v>
      </c>
      <c r="G86" s="297">
        <v>178</v>
      </c>
      <c r="H86" s="298"/>
      <c r="I86" s="236"/>
      <c r="J86" s="299">
        <f t="shared" si="0"/>
        <v>0</v>
      </c>
      <c r="K86" s="237"/>
      <c r="L86" s="300" t="str">
        <f t="shared" si="1"/>
        <v/>
      </c>
      <c r="M86" s="238"/>
    </row>
    <row r="87" spans="2:13" x14ac:dyDescent="0.25">
      <c r="B87" s="295" t="s">
        <v>177</v>
      </c>
      <c r="C87" s="296" t="s">
        <v>191</v>
      </c>
      <c r="D87" s="295" t="s">
        <v>135</v>
      </c>
      <c r="E87" s="295" t="s">
        <v>188</v>
      </c>
      <c r="F87" s="295" t="s">
        <v>146</v>
      </c>
      <c r="G87" s="297">
        <v>500</v>
      </c>
      <c r="H87" s="298"/>
      <c r="I87" s="236"/>
      <c r="J87" s="299">
        <f t="shared" si="0"/>
        <v>0</v>
      </c>
      <c r="K87" s="237"/>
      <c r="L87" s="300" t="str">
        <f t="shared" si="1"/>
        <v/>
      </c>
      <c r="M87" s="238"/>
    </row>
    <row r="88" spans="2:13" x14ac:dyDescent="0.25">
      <c r="B88" s="295" t="s">
        <v>177</v>
      </c>
      <c r="C88" s="296" t="s">
        <v>191</v>
      </c>
      <c r="D88" s="295" t="s">
        <v>135</v>
      </c>
      <c r="E88" s="295" t="s">
        <v>183</v>
      </c>
      <c r="F88" s="295" t="s">
        <v>155</v>
      </c>
      <c r="G88" s="297">
        <v>18</v>
      </c>
      <c r="H88" s="298"/>
      <c r="I88" s="236"/>
      <c r="J88" s="299">
        <f t="shared" si="0"/>
        <v>0</v>
      </c>
      <c r="K88" s="237"/>
      <c r="L88" s="300" t="str">
        <f t="shared" ref="L88:L114" si="2">IF(K88="","",K88*12)</f>
        <v/>
      </c>
      <c r="M88" s="238"/>
    </row>
    <row r="89" spans="2:13" x14ac:dyDescent="0.25">
      <c r="B89" s="295" t="s">
        <v>177</v>
      </c>
      <c r="C89" s="296" t="s">
        <v>191</v>
      </c>
      <c r="D89" s="295" t="s">
        <v>135</v>
      </c>
      <c r="E89" s="295" t="s">
        <v>184</v>
      </c>
      <c r="F89" s="295" t="s">
        <v>146</v>
      </c>
      <c r="G89" s="297">
        <v>11</v>
      </c>
      <c r="H89" s="298"/>
      <c r="I89" s="236"/>
      <c r="J89" s="299">
        <f t="shared" ref="J89:J115" si="3">I89/(21.67*12)</f>
        <v>0</v>
      </c>
      <c r="K89" s="237"/>
      <c r="L89" s="300" t="str">
        <f t="shared" si="2"/>
        <v/>
      </c>
      <c r="M89" s="238"/>
    </row>
    <row r="90" spans="2:13" x14ac:dyDescent="0.25">
      <c r="B90" s="295" t="s">
        <v>177</v>
      </c>
      <c r="C90" s="296" t="s">
        <v>191</v>
      </c>
      <c r="D90" s="295" t="s">
        <v>135</v>
      </c>
      <c r="E90" s="295" t="s">
        <v>189</v>
      </c>
      <c r="F90" s="295" t="s">
        <v>190</v>
      </c>
      <c r="G90" s="297">
        <v>15</v>
      </c>
      <c r="H90" s="298"/>
      <c r="I90" s="236"/>
      <c r="J90" s="299">
        <f t="shared" si="3"/>
        <v>0</v>
      </c>
      <c r="K90" s="237"/>
      <c r="L90" s="300" t="str">
        <f t="shared" si="2"/>
        <v/>
      </c>
      <c r="M90" s="238"/>
    </row>
    <row r="91" spans="2:13" x14ac:dyDescent="0.25">
      <c r="B91" s="295" t="s">
        <v>192</v>
      </c>
      <c r="C91" s="296" t="s">
        <v>134</v>
      </c>
      <c r="D91" s="295" t="s">
        <v>135</v>
      </c>
      <c r="E91" s="295" t="s">
        <v>193</v>
      </c>
      <c r="F91" s="295" t="s">
        <v>155</v>
      </c>
      <c r="G91" s="297">
        <v>249</v>
      </c>
      <c r="H91" s="298"/>
      <c r="I91" s="236"/>
      <c r="J91" s="299">
        <f t="shared" si="3"/>
        <v>0</v>
      </c>
      <c r="K91" s="237"/>
      <c r="L91" s="300" t="str">
        <f t="shared" si="2"/>
        <v/>
      </c>
      <c r="M91" s="238"/>
    </row>
    <row r="92" spans="2:13" x14ac:dyDescent="0.25">
      <c r="B92" s="295" t="s">
        <v>192</v>
      </c>
      <c r="C92" s="296" t="s">
        <v>134</v>
      </c>
      <c r="D92" s="295" t="s">
        <v>135</v>
      </c>
      <c r="E92" s="295" t="s">
        <v>194</v>
      </c>
      <c r="F92" s="295" t="s">
        <v>155</v>
      </c>
      <c r="G92" s="297">
        <v>10</v>
      </c>
      <c r="H92" s="298"/>
      <c r="I92" s="236"/>
      <c r="J92" s="299">
        <f t="shared" si="3"/>
        <v>0</v>
      </c>
      <c r="K92" s="237"/>
      <c r="L92" s="300" t="str">
        <f t="shared" si="2"/>
        <v/>
      </c>
      <c r="M92" s="238"/>
    </row>
    <row r="93" spans="2:13" x14ac:dyDescent="0.25">
      <c r="B93" s="295" t="s">
        <v>192</v>
      </c>
      <c r="C93" s="296" t="s">
        <v>134</v>
      </c>
      <c r="D93" s="295" t="s">
        <v>135</v>
      </c>
      <c r="E93" s="295" t="s">
        <v>195</v>
      </c>
      <c r="F93" s="295" t="s">
        <v>196</v>
      </c>
      <c r="G93" s="297">
        <v>245</v>
      </c>
      <c r="H93" s="298"/>
      <c r="I93" s="236"/>
      <c r="J93" s="299">
        <f t="shared" si="3"/>
        <v>0</v>
      </c>
      <c r="K93" s="237"/>
      <c r="L93" s="300" t="str">
        <f t="shared" si="2"/>
        <v/>
      </c>
      <c r="M93" s="238"/>
    </row>
    <row r="94" spans="2:13" x14ac:dyDescent="0.25">
      <c r="B94" s="295" t="s">
        <v>192</v>
      </c>
      <c r="C94" s="296" t="s">
        <v>134</v>
      </c>
      <c r="D94" s="295" t="s">
        <v>135</v>
      </c>
      <c r="E94" s="295" t="s">
        <v>139</v>
      </c>
      <c r="F94" s="295" t="s">
        <v>155</v>
      </c>
      <c r="G94" s="297">
        <v>39</v>
      </c>
      <c r="H94" s="298"/>
      <c r="I94" s="236"/>
      <c r="J94" s="299">
        <f t="shared" si="3"/>
        <v>0</v>
      </c>
      <c r="K94" s="237"/>
      <c r="L94" s="300" t="str">
        <f t="shared" si="2"/>
        <v/>
      </c>
      <c r="M94" s="238"/>
    </row>
    <row r="95" spans="2:13" x14ac:dyDescent="0.25">
      <c r="B95" s="295" t="s">
        <v>192</v>
      </c>
      <c r="C95" s="296" t="s">
        <v>134</v>
      </c>
      <c r="D95" s="295" t="s">
        <v>135</v>
      </c>
      <c r="E95" s="295" t="s">
        <v>180</v>
      </c>
      <c r="F95" s="295" t="s">
        <v>146</v>
      </c>
      <c r="G95" s="297">
        <v>4</v>
      </c>
      <c r="H95" s="298"/>
      <c r="I95" s="236"/>
      <c r="J95" s="299">
        <f t="shared" si="3"/>
        <v>0</v>
      </c>
      <c r="K95" s="237"/>
      <c r="L95" s="300" t="str">
        <f t="shared" si="2"/>
        <v/>
      </c>
      <c r="M95" s="238"/>
    </row>
    <row r="96" spans="2:13" x14ac:dyDescent="0.25">
      <c r="B96" s="295" t="s">
        <v>192</v>
      </c>
      <c r="C96" s="296" t="s">
        <v>187</v>
      </c>
      <c r="D96" s="295" t="s">
        <v>135</v>
      </c>
      <c r="E96" s="295" t="s">
        <v>197</v>
      </c>
      <c r="F96" s="295" t="s">
        <v>146</v>
      </c>
      <c r="G96" s="297">
        <v>83</v>
      </c>
      <c r="H96" s="298"/>
      <c r="I96" s="236"/>
      <c r="J96" s="299">
        <f t="shared" si="3"/>
        <v>0</v>
      </c>
      <c r="K96" s="237"/>
      <c r="L96" s="300" t="str">
        <f t="shared" si="2"/>
        <v/>
      </c>
      <c r="M96" s="238"/>
    </row>
    <row r="97" spans="2:13" x14ac:dyDescent="0.25">
      <c r="B97" s="295" t="s">
        <v>192</v>
      </c>
      <c r="C97" s="296" t="s">
        <v>187</v>
      </c>
      <c r="D97" s="295" t="s">
        <v>135</v>
      </c>
      <c r="E97" s="295" t="s">
        <v>198</v>
      </c>
      <c r="F97" s="295" t="s">
        <v>146</v>
      </c>
      <c r="G97" s="297">
        <v>9</v>
      </c>
      <c r="H97" s="298"/>
      <c r="I97" s="236"/>
      <c r="J97" s="299">
        <f t="shared" si="3"/>
        <v>0</v>
      </c>
      <c r="K97" s="237"/>
      <c r="L97" s="300" t="str">
        <f t="shared" si="2"/>
        <v/>
      </c>
      <c r="M97" s="238"/>
    </row>
    <row r="98" spans="2:13" x14ac:dyDescent="0.25">
      <c r="B98" s="295" t="s">
        <v>199</v>
      </c>
      <c r="C98" s="296" t="s">
        <v>191</v>
      </c>
      <c r="D98" s="295" t="s">
        <v>135</v>
      </c>
      <c r="E98" s="295" t="s">
        <v>200</v>
      </c>
      <c r="F98" s="295" t="s">
        <v>146</v>
      </c>
      <c r="G98" s="297">
        <v>150</v>
      </c>
      <c r="H98" s="298"/>
      <c r="I98" s="236"/>
      <c r="J98" s="299">
        <f t="shared" si="3"/>
        <v>0</v>
      </c>
      <c r="K98" s="237"/>
      <c r="L98" s="300" t="str">
        <f t="shared" si="2"/>
        <v/>
      </c>
      <c r="M98" s="238"/>
    </row>
    <row r="99" spans="2:13" x14ac:dyDescent="0.25">
      <c r="B99" s="295" t="s">
        <v>199</v>
      </c>
      <c r="C99" s="296" t="s">
        <v>191</v>
      </c>
      <c r="D99" s="295" t="s">
        <v>135</v>
      </c>
      <c r="E99" s="295" t="s">
        <v>201</v>
      </c>
      <c r="F99" s="295" t="s">
        <v>146</v>
      </c>
      <c r="G99" s="297">
        <v>40</v>
      </c>
      <c r="H99" s="298"/>
      <c r="I99" s="236"/>
      <c r="J99" s="299">
        <f t="shared" si="3"/>
        <v>0</v>
      </c>
      <c r="K99" s="237"/>
      <c r="L99" s="300" t="str">
        <f t="shared" si="2"/>
        <v/>
      </c>
      <c r="M99" s="238"/>
    </row>
    <row r="100" spans="2:13" x14ac:dyDescent="0.25">
      <c r="B100" s="295" t="s">
        <v>199</v>
      </c>
      <c r="C100" s="296" t="s">
        <v>191</v>
      </c>
      <c r="D100" s="295" t="s">
        <v>144</v>
      </c>
      <c r="E100" s="295" t="s">
        <v>161</v>
      </c>
      <c r="F100" s="295" t="s">
        <v>146</v>
      </c>
      <c r="G100" s="297">
        <v>434</v>
      </c>
      <c r="H100" s="298"/>
      <c r="I100" s="236"/>
      <c r="J100" s="299">
        <f t="shared" si="3"/>
        <v>0</v>
      </c>
      <c r="K100" s="237"/>
      <c r="L100" s="300" t="str">
        <f t="shared" si="2"/>
        <v/>
      </c>
      <c r="M100" s="238"/>
    </row>
    <row r="101" spans="2:13" x14ac:dyDescent="0.25">
      <c r="B101" s="295" t="s">
        <v>199</v>
      </c>
      <c r="C101" s="296" t="s">
        <v>191</v>
      </c>
      <c r="D101" s="295" t="s">
        <v>135</v>
      </c>
      <c r="E101" s="295" t="s">
        <v>139</v>
      </c>
      <c r="F101" s="295" t="s">
        <v>137</v>
      </c>
      <c r="G101" s="297">
        <v>48</v>
      </c>
      <c r="H101" s="298"/>
      <c r="I101" s="236"/>
      <c r="J101" s="299">
        <f t="shared" si="3"/>
        <v>0</v>
      </c>
      <c r="K101" s="237"/>
      <c r="L101" s="300" t="str">
        <f t="shared" si="2"/>
        <v/>
      </c>
      <c r="M101" s="238"/>
    </row>
    <row r="102" spans="2:13" x14ac:dyDescent="0.25">
      <c r="B102" s="295" t="s">
        <v>199</v>
      </c>
      <c r="C102" s="296" t="s">
        <v>187</v>
      </c>
      <c r="D102" s="295" t="s">
        <v>135</v>
      </c>
      <c r="E102" s="295" t="s">
        <v>200</v>
      </c>
      <c r="F102" s="295" t="s">
        <v>146</v>
      </c>
      <c r="G102" s="297">
        <v>161</v>
      </c>
      <c r="H102" s="298"/>
      <c r="I102" s="236"/>
      <c r="J102" s="299">
        <f t="shared" si="3"/>
        <v>0</v>
      </c>
      <c r="K102" s="237"/>
      <c r="L102" s="300" t="str">
        <f t="shared" si="2"/>
        <v/>
      </c>
      <c r="M102" s="238"/>
    </row>
    <row r="103" spans="2:13" x14ac:dyDescent="0.25">
      <c r="B103" s="295" t="s">
        <v>199</v>
      </c>
      <c r="C103" s="296" t="s">
        <v>187</v>
      </c>
      <c r="D103" s="295" t="s">
        <v>135</v>
      </c>
      <c r="E103" s="295" t="s">
        <v>202</v>
      </c>
      <c r="F103" s="295" t="s">
        <v>146</v>
      </c>
      <c r="G103" s="297">
        <v>41</v>
      </c>
      <c r="H103" s="298"/>
      <c r="I103" s="236"/>
      <c r="J103" s="299">
        <f t="shared" si="3"/>
        <v>0</v>
      </c>
      <c r="K103" s="237"/>
      <c r="L103" s="300" t="str">
        <f t="shared" si="2"/>
        <v/>
      </c>
      <c r="M103" s="238"/>
    </row>
    <row r="104" spans="2:13" x14ac:dyDescent="0.25">
      <c r="B104" s="295" t="s">
        <v>199</v>
      </c>
      <c r="C104" s="296" t="s">
        <v>187</v>
      </c>
      <c r="D104" s="295" t="s">
        <v>144</v>
      </c>
      <c r="E104" s="295" t="s">
        <v>161</v>
      </c>
      <c r="F104" s="295" t="s">
        <v>146</v>
      </c>
      <c r="G104" s="297">
        <v>429</v>
      </c>
      <c r="H104" s="298"/>
      <c r="I104" s="236"/>
      <c r="J104" s="299">
        <f t="shared" si="3"/>
        <v>0</v>
      </c>
      <c r="K104" s="237"/>
      <c r="L104" s="300" t="str">
        <f t="shared" si="2"/>
        <v/>
      </c>
      <c r="M104" s="238"/>
    </row>
    <row r="105" spans="2:13" x14ac:dyDescent="0.25">
      <c r="B105" s="295" t="s">
        <v>199</v>
      </c>
      <c r="C105" s="296" t="s">
        <v>187</v>
      </c>
      <c r="D105" s="295" t="s">
        <v>135</v>
      </c>
      <c r="E105" s="295" t="s">
        <v>139</v>
      </c>
      <c r="F105" s="295" t="s">
        <v>137</v>
      </c>
      <c r="G105" s="297">
        <v>29</v>
      </c>
      <c r="H105" s="298"/>
      <c r="I105" s="236"/>
      <c r="J105" s="299">
        <f t="shared" si="3"/>
        <v>0</v>
      </c>
      <c r="K105" s="237"/>
      <c r="L105" s="300" t="str">
        <f t="shared" si="2"/>
        <v/>
      </c>
      <c r="M105" s="238"/>
    </row>
    <row r="106" spans="2:13" x14ac:dyDescent="0.25">
      <c r="B106" s="295" t="s">
        <v>199</v>
      </c>
      <c r="C106" s="296" t="s">
        <v>134</v>
      </c>
      <c r="D106" s="295" t="s">
        <v>135</v>
      </c>
      <c r="E106" s="295" t="s">
        <v>200</v>
      </c>
      <c r="F106" s="295" t="s">
        <v>137</v>
      </c>
      <c r="G106" s="297">
        <v>176</v>
      </c>
      <c r="H106" s="298"/>
      <c r="I106" s="236"/>
      <c r="J106" s="299">
        <f t="shared" si="3"/>
        <v>0</v>
      </c>
      <c r="K106" s="237"/>
      <c r="L106" s="300" t="str">
        <f t="shared" si="2"/>
        <v/>
      </c>
      <c r="M106" s="238"/>
    </row>
    <row r="107" spans="2:13" x14ac:dyDescent="0.25">
      <c r="B107" s="295" t="s">
        <v>199</v>
      </c>
      <c r="C107" s="296" t="s">
        <v>134</v>
      </c>
      <c r="D107" s="295" t="s">
        <v>144</v>
      </c>
      <c r="E107" s="295" t="s">
        <v>161</v>
      </c>
      <c r="F107" s="295" t="s">
        <v>146</v>
      </c>
      <c r="G107" s="297">
        <v>235</v>
      </c>
      <c r="H107" s="298"/>
      <c r="I107" s="236"/>
      <c r="J107" s="299">
        <f t="shared" si="3"/>
        <v>0</v>
      </c>
      <c r="K107" s="237"/>
      <c r="L107" s="300" t="str">
        <f t="shared" si="2"/>
        <v/>
      </c>
      <c r="M107" s="238"/>
    </row>
    <row r="108" spans="2:13" x14ac:dyDescent="0.25">
      <c r="B108" s="295" t="s">
        <v>199</v>
      </c>
      <c r="C108" s="296" t="s">
        <v>134</v>
      </c>
      <c r="D108" s="295" t="s">
        <v>135</v>
      </c>
      <c r="E108" s="295" t="s">
        <v>203</v>
      </c>
      <c r="F108" s="295" t="s">
        <v>146</v>
      </c>
      <c r="G108" s="297">
        <v>30</v>
      </c>
      <c r="H108" s="298"/>
      <c r="I108" s="236"/>
      <c r="J108" s="299">
        <f t="shared" si="3"/>
        <v>0</v>
      </c>
      <c r="K108" s="237"/>
      <c r="L108" s="300" t="str">
        <f t="shared" si="2"/>
        <v/>
      </c>
      <c r="M108" s="238"/>
    </row>
    <row r="109" spans="2:13" x14ac:dyDescent="0.25">
      <c r="B109" s="295" t="s">
        <v>199</v>
      </c>
      <c r="C109" s="296" t="s">
        <v>134</v>
      </c>
      <c r="D109" s="295" t="s">
        <v>135</v>
      </c>
      <c r="E109" s="295" t="s">
        <v>139</v>
      </c>
      <c r="F109" s="295" t="s">
        <v>137</v>
      </c>
      <c r="G109" s="297">
        <v>28</v>
      </c>
      <c r="H109" s="298"/>
      <c r="I109" s="236"/>
      <c r="J109" s="299">
        <f t="shared" si="3"/>
        <v>0</v>
      </c>
      <c r="K109" s="237"/>
      <c r="L109" s="300" t="str">
        <f t="shared" si="2"/>
        <v/>
      </c>
      <c r="M109" s="238"/>
    </row>
    <row r="110" spans="2:13" x14ac:dyDescent="0.25">
      <c r="B110" s="295" t="s">
        <v>199</v>
      </c>
      <c r="C110" s="296" t="s">
        <v>134</v>
      </c>
      <c r="D110" s="295" t="s">
        <v>204</v>
      </c>
      <c r="E110" s="295" t="s">
        <v>204</v>
      </c>
      <c r="F110" s="295" t="s">
        <v>146</v>
      </c>
      <c r="G110" s="297">
        <v>216</v>
      </c>
      <c r="H110" s="298"/>
      <c r="I110" s="236"/>
      <c r="J110" s="299">
        <f t="shared" si="3"/>
        <v>0</v>
      </c>
      <c r="K110" s="237"/>
      <c r="L110" s="300" t="str">
        <f t="shared" si="2"/>
        <v/>
      </c>
      <c r="M110" s="238"/>
    </row>
    <row r="111" spans="2:13" x14ac:dyDescent="0.25">
      <c r="B111" s="295" t="s">
        <v>205</v>
      </c>
      <c r="C111" s="296" t="s">
        <v>134</v>
      </c>
      <c r="D111" s="295" t="s">
        <v>181</v>
      </c>
      <c r="E111" s="295" t="s">
        <v>200</v>
      </c>
      <c r="F111" s="295" t="s">
        <v>146</v>
      </c>
      <c r="G111" s="297">
        <v>14</v>
      </c>
      <c r="H111" s="298"/>
      <c r="I111" s="236"/>
      <c r="J111" s="299">
        <f t="shared" si="3"/>
        <v>0</v>
      </c>
      <c r="K111" s="237"/>
      <c r="L111" s="300" t="str">
        <f t="shared" si="2"/>
        <v/>
      </c>
      <c r="M111" s="238"/>
    </row>
    <row r="112" spans="2:13" x14ac:dyDescent="0.25">
      <c r="B112" s="295" t="s">
        <v>205</v>
      </c>
      <c r="C112" s="296" t="s">
        <v>134</v>
      </c>
      <c r="D112" s="295" t="s">
        <v>181</v>
      </c>
      <c r="E112" s="295" t="s">
        <v>206</v>
      </c>
      <c r="F112" s="295" t="s">
        <v>146</v>
      </c>
      <c r="G112" s="297">
        <v>263</v>
      </c>
      <c r="H112" s="298"/>
      <c r="I112" s="236"/>
      <c r="J112" s="299">
        <f t="shared" si="3"/>
        <v>0</v>
      </c>
      <c r="K112" s="237"/>
      <c r="L112" s="300" t="str">
        <f t="shared" si="2"/>
        <v/>
      </c>
      <c r="M112" s="238"/>
    </row>
    <row r="113" spans="2:13" x14ac:dyDescent="0.25">
      <c r="B113" s="295" t="s">
        <v>207</v>
      </c>
      <c r="C113" s="296" t="s">
        <v>134</v>
      </c>
      <c r="D113" s="295" t="s">
        <v>207</v>
      </c>
      <c r="E113" s="295" t="s">
        <v>208</v>
      </c>
      <c r="F113" s="295" t="s">
        <v>146</v>
      </c>
      <c r="G113" s="297">
        <v>500</v>
      </c>
      <c r="H113" s="298"/>
      <c r="I113" s="236"/>
      <c r="J113" s="299">
        <f t="shared" si="3"/>
        <v>0</v>
      </c>
      <c r="K113" s="237"/>
      <c r="L113" s="300" t="str">
        <f t="shared" si="2"/>
        <v/>
      </c>
      <c r="M113" s="238"/>
    </row>
    <row r="114" spans="2:13" ht="14.4" thickBot="1" x14ac:dyDescent="0.3">
      <c r="B114" s="295" t="s">
        <v>209</v>
      </c>
      <c r="C114" s="296" t="s">
        <v>210</v>
      </c>
      <c r="D114" s="295" t="s">
        <v>211</v>
      </c>
      <c r="E114" s="295" t="s">
        <v>209</v>
      </c>
      <c r="F114" s="295" t="s">
        <v>190</v>
      </c>
      <c r="G114" s="297">
        <v>8</v>
      </c>
      <c r="H114" s="298"/>
      <c r="I114" s="236"/>
      <c r="J114" s="299">
        <f t="shared" si="3"/>
        <v>0</v>
      </c>
      <c r="K114" s="237"/>
      <c r="L114" s="300" t="str">
        <f t="shared" si="2"/>
        <v/>
      </c>
      <c r="M114" s="238"/>
    </row>
    <row r="115" spans="2:13" ht="14.4" thickBot="1" x14ac:dyDescent="0.3">
      <c r="B115" s="303"/>
      <c r="C115" s="304"/>
      <c r="D115" s="303"/>
      <c r="E115" s="303"/>
      <c r="F115" s="303"/>
      <c r="G115" s="305">
        <f>SUM(G24:G114)</f>
        <v>10211</v>
      </c>
      <c r="H115" s="306"/>
      <c r="I115" s="307">
        <f>SUM(I24:I114)</f>
        <v>0</v>
      </c>
      <c r="J115" s="308">
        <f t="shared" si="3"/>
        <v>0</v>
      </c>
      <c r="K115" s="309">
        <f>SUM(K24:K114)</f>
        <v>0</v>
      </c>
      <c r="L115" s="309">
        <f>SUM(L24:L114)</f>
        <v>0</v>
      </c>
      <c r="M115" s="310"/>
    </row>
    <row r="117" spans="2:13" x14ac:dyDescent="0.25">
      <c r="B117"/>
      <c r="C117"/>
      <c r="D117"/>
      <c r="E117"/>
      <c r="F117"/>
      <c r="G117"/>
      <c r="H117"/>
      <c r="I117"/>
      <c r="J117"/>
    </row>
    <row r="118" spans="2:13" x14ac:dyDescent="0.25">
      <c r="B118"/>
      <c r="C118"/>
      <c r="D118"/>
      <c r="E118"/>
      <c r="F118"/>
      <c r="G118"/>
      <c r="H118"/>
      <c r="I118"/>
      <c r="J118"/>
    </row>
    <row r="119" spans="2:13" s="18" customFormat="1" ht="37.200000000000003" customHeight="1" x14ac:dyDescent="0.25">
      <c r="B119" s="379" t="s">
        <v>212</v>
      </c>
      <c r="C119" s="379"/>
      <c r="D119" s="379"/>
      <c r="E119" s="379"/>
      <c r="F119" s="379"/>
      <c r="G119" s="379"/>
      <c r="H119" s="379"/>
      <c r="I119" s="379"/>
      <c r="J119" s="379"/>
      <c r="K119" s="379"/>
      <c r="L119" s="379"/>
      <c r="M119" s="379"/>
    </row>
    <row r="120" spans="2:13" ht="14.4" thickBot="1" x14ac:dyDescent="0.3">
      <c r="B120" s="311"/>
      <c r="C120"/>
      <c r="D120"/>
      <c r="E120"/>
      <c r="F120"/>
      <c r="G120"/>
      <c r="H120"/>
      <c r="I120"/>
      <c r="J120"/>
    </row>
    <row r="121" spans="2:13" ht="51" thickBot="1" x14ac:dyDescent="0.3">
      <c r="B121" s="287" t="s">
        <v>121</v>
      </c>
      <c r="C121" s="288" t="s">
        <v>122</v>
      </c>
      <c r="D121" s="287" t="s">
        <v>123</v>
      </c>
      <c r="E121" s="287" t="s">
        <v>124</v>
      </c>
      <c r="F121" s="287" t="s">
        <v>213</v>
      </c>
      <c r="G121" s="289" t="s">
        <v>126</v>
      </c>
      <c r="H121" s="290" t="s">
        <v>127</v>
      </c>
      <c r="I121" s="291" t="s">
        <v>128</v>
      </c>
      <c r="J121" s="292" t="s">
        <v>129</v>
      </c>
      <c r="K121" s="293" t="s">
        <v>130</v>
      </c>
      <c r="L121" s="293" t="s">
        <v>131</v>
      </c>
      <c r="M121" s="294" t="s">
        <v>132</v>
      </c>
    </row>
    <row r="122" spans="2:13" x14ac:dyDescent="0.25">
      <c r="B122" s="295" t="s">
        <v>133</v>
      </c>
      <c r="C122" s="296" t="s">
        <v>134</v>
      </c>
      <c r="D122" s="295" t="s">
        <v>214</v>
      </c>
      <c r="E122" s="295" t="s">
        <v>215</v>
      </c>
      <c r="F122" s="312" t="s">
        <v>216</v>
      </c>
      <c r="G122" s="297">
        <v>311</v>
      </c>
      <c r="H122" s="298"/>
      <c r="I122" s="236"/>
      <c r="J122" s="299">
        <f t="shared" ref="J122:J157" si="4">I122/(21.67*12)</f>
        <v>0</v>
      </c>
      <c r="K122" s="237"/>
      <c r="L122" s="237" t="str">
        <f t="shared" ref="L122:L155" si="5">IF(K122="","",K122*12)</f>
        <v/>
      </c>
      <c r="M122" s="238"/>
    </row>
    <row r="123" spans="2:13" x14ac:dyDescent="0.25">
      <c r="B123" s="295" t="s">
        <v>133</v>
      </c>
      <c r="C123" s="296" t="s">
        <v>134</v>
      </c>
      <c r="D123" s="295" t="s">
        <v>217</v>
      </c>
      <c r="E123" s="295" t="s">
        <v>218</v>
      </c>
      <c r="F123" s="312" t="s">
        <v>216</v>
      </c>
      <c r="G123" s="297">
        <v>311</v>
      </c>
      <c r="H123" s="298"/>
      <c r="I123" s="236"/>
      <c r="J123" s="299">
        <f t="shared" si="4"/>
        <v>0</v>
      </c>
      <c r="K123" s="237"/>
      <c r="L123" s="237" t="str">
        <f t="shared" si="5"/>
        <v/>
      </c>
      <c r="M123" s="238"/>
    </row>
    <row r="124" spans="2:13" x14ac:dyDescent="0.25">
      <c r="B124" s="295" t="s">
        <v>149</v>
      </c>
      <c r="C124" s="296" t="s">
        <v>134</v>
      </c>
      <c r="D124" s="295" t="s">
        <v>214</v>
      </c>
      <c r="E124" s="295" t="s">
        <v>215</v>
      </c>
      <c r="F124" s="312" t="s">
        <v>216</v>
      </c>
      <c r="G124" s="297">
        <v>122</v>
      </c>
      <c r="H124" s="298"/>
      <c r="I124" s="236"/>
      <c r="J124" s="299">
        <f t="shared" si="4"/>
        <v>0</v>
      </c>
      <c r="K124" s="237"/>
      <c r="L124" s="237" t="str">
        <f t="shared" si="5"/>
        <v/>
      </c>
      <c r="M124" s="238"/>
    </row>
    <row r="125" spans="2:13" x14ac:dyDescent="0.25">
      <c r="B125" s="295" t="s">
        <v>149</v>
      </c>
      <c r="C125" s="296" t="s">
        <v>134</v>
      </c>
      <c r="D125" s="295" t="s">
        <v>217</v>
      </c>
      <c r="E125" s="295" t="s">
        <v>218</v>
      </c>
      <c r="F125" s="312" t="s">
        <v>216</v>
      </c>
      <c r="G125" s="297">
        <v>122</v>
      </c>
      <c r="H125" s="298"/>
      <c r="I125" s="236"/>
      <c r="J125" s="299">
        <f t="shared" si="4"/>
        <v>0</v>
      </c>
      <c r="K125" s="237"/>
      <c r="L125" s="237" t="str">
        <f t="shared" si="5"/>
        <v/>
      </c>
      <c r="M125" s="238"/>
    </row>
    <row r="126" spans="2:13" x14ac:dyDescent="0.25">
      <c r="B126" s="295" t="s">
        <v>152</v>
      </c>
      <c r="C126" s="296" t="s">
        <v>134</v>
      </c>
      <c r="D126" s="295" t="s">
        <v>214</v>
      </c>
      <c r="E126" s="295" t="s">
        <v>215</v>
      </c>
      <c r="F126" s="312" t="s">
        <v>216</v>
      </c>
      <c r="G126" s="297">
        <v>35</v>
      </c>
      <c r="H126" s="298"/>
      <c r="I126" s="236"/>
      <c r="J126" s="299">
        <f t="shared" si="4"/>
        <v>0</v>
      </c>
      <c r="K126" s="237"/>
      <c r="L126" s="237" t="str">
        <f t="shared" si="5"/>
        <v/>
      </c>
      <c r="M126" s="238"/>
    </row>
    <row r="127" spans="2:13" x14ac:dyDescent="0.25">
      <c r="B127" s="295" t="s">
        <v>152</v>
      </c>
      <c r="C127" s="296" t="s">
        <v>134</v>
      </c>
      <c r="D127" s="295" t="s">
        <v>217</v>
      </c>
      <c r="E127" s="295" t="s">
        <v>218</v>
      </c>
      <c r="F127" s="312" t="s">
        <v>216</v>
      </c>
      <c r="G127" s="297">
        <v>35</v>
      </c>
      <c r="H127" s="298"/>
      <c r="I127" s="236"/>
      <c r="J127" s="299">
        <f t="shared" si="4"/>
        <v>0</v>
      </c>
      <c r="K127" s="237"/>
      <c r="L127" s="237" t="str">
        <f t="shared" si="5"/>
        <v/>
      </c>
      <c r="M127" s="238"/>
    </row>
    <row r="128" spans="2:13" x14ac:dyDescent="0.25">
      <c r="B128" s="295" t="s">
        <v>156</v>
      </c>
      <c r="C128" s="296" t="s">
        <v>134</v>
      </c>
      <c r="D128" s="295" t="s">
        <v>214</v>
      </c>
      <c r="E128" s="295" t="s">
        <v>215</v>
      </c>
      <c r="F128" s="312" t="s">
        <v>216</v>
      </c>
      <c r="G128" s="297">
        <f>396/2</f>
        <v>198</v>
      </c>
      <c r="H128" s="298"/>
      <c r="I128" s="236"/>
      <c r="J128" s="299">
        <f t="shared" si="4"/>
        <v>0</v>
      </c>
      <c r="K128" s="237"/>
      <c r="L128" s="237" t="str">
        <f t="shared" si="5"/>
        <v/>
      </c>
      <c r="M128" s="238"/>
    </row>
    <row r="129" spans="2:13" x14ac:dyDescent="0.25">
      <c r="B129" s="295" t="s">
        <v>156</v>
      </c>
      <c r="C129" s="296" t="s">
        <v>134</v>
      </c>
      <c r="D129" s="295" t="s">
        <v>217</v>
      </c>
      <c r="E129" s="295" t="s">
        <v>218</v>
      </c>
      <c r="F129" s="312" t="s">
        <v>216</v>
      </c>
      <c r="G129" s="297">
        <f>396/2</f>
        <v>198</v>
      </c>
      <c r="H129" s="298"/>
      <c r="I129" s="236"/>
      <c r="J129" s="299">
        <f t="shared" si="4"/>
        <v>0</v>
      </c>
      <c r="K129" s="237"/>
      <c r="L129" s="237" t="str">
        <f t="shared" si="5"/>
        <v/>
      </c>
      <c r="M129" s="238"/>
    </row>
    <row r="130" spans="2:13" x14ac:dyDescent="0.25">
      <c r="B130" s="295" t="s">
        <v>156</v>
      </c>
      <c r="C130" s="296" t="s">
        <v>187</v>
      </c>
      <c r="D130" s="295" t="s">
        <v>214</v>
      </c>
      <c r="E130" s="295" t="s">
        <v>215</v>
      </c>
      <c r="F130" s="312" t="s">
        <v>216</v>
      </c>
      <c r="G130" s="297">
        <f>(54/2)</f>
        <v>27</v>
      </c>
      <c r="H130" s="298"/>
      <c r="I130" s="236"/>
      <c r="J130" s="299">
        <f t="shared" si="4"/>
        <v>0</v>
      </c>
      <c r="K130" s="237"/>
      <c r="L130" s="237" t="str">
        <f t="shared" si="5"/>
        <v/>
      </c>
      <c r="M130" s="238"/>
    </row>
    <row r="131" spans="2:13" x14ac:dyDescent="0.25">
      <c r="B131" s="295" t="s">
        <v>156</v>
      </c>
      <c r="C131" s="296" t="s">
        <v>187</v>
      </c>
      <c r="D131" s="295" t="s">
        <v>219</v>
      </c>
      <c r="E131" s="295" t="s">
        <v>218</v>
      </c>
      <c r="F131" s="312" t="s">
        <v>216</v>
      </c>
      <c r="G131" s="297">
        <f>54/2</f>
        <v>27</v>
      </c>
      <c r="H131" s="298"/>
      <c r="I131" s="236"/>
      <c r="J131" s="299">
        <f t="shared" si="4"/>
        <v>0</v>
      </c>
      <c r="K131" s="237"/>
      <c r="L131" s="237" t="str">
        <f t="shared" si="5"/>
        <v/>
      </c>
      <c r="M131" s="238"/>
    </row>
    <row r="132" spans="2:13" x14ac:dyDescent="0.25">
      <c r="B132" s="295" t="s">
        <v>156</v>
      </c>
      <c r="C132" s="296" t="s">
        <v>187</v>
      </c>
      <c r="D132" s="295" t="s">
        <v>214</v>
      </c>
      <c r="E132" s="313" t="s">
        <v>220</v>
      </c>
      <c r="F132" s="312" t="s">
        <v>216</v>
      </c>
      <c r="G132" s="297">
        <f>83/2</f>
        <v>41.5</v>
      </c>
      <c r="H132" s="298"/>
      <c r="I132" s="236"/>
      <c r="J132" s="299">
        <f t="shared" si="4"/>
        <v>0</v>
      </c>
      <c r="K132" s="237"/>
      <c r="L132" s="237"/>
      <c r="M132" s="238"/>
    </row>
    <row r="133" spans="2:13" x14ac:dyDescent="0.25">
      <c r="B133" s="295" t="s">
        <v>170</v>
      </c>
      <c r="C133" s="296" t="s">
        <v>134</v>
      </c>
      <c r="D133" s="295" t="s">
        <v>214</v>
      </c>
      <c r="E133" s="295" t="s">
        <v>215</v>
      </c>
      <c r="F133" s="312" t="s">
        <v>216</v>
      </c>
      <c r="G133" s="297">
        <v>114</v>
      </c>
      <c r="H133" s="298"/>
      <c r="I133" s="236"/>
      <c r="J133" s="299">
        <f t="shared" si="4"/>
        <v>0</v>
      </c>
      <c r="K133" s="237"/>
      <c r="L133" s="237" t="str">
        <f t="shared" si="5"/>
        <v/>
      </c>
      <c r="M133" s="238"/>
    </row>
    <row r="134" spans="2:13" x14ac:dyDescent="0.25">
      <c r="B134" s="295" t="s">
        <v>170</v>
      </c>
      <c r="C134" s="296" t="s">
        <v>134</v>
      </c>
      <c r="D134" s="295" t="s">
        <v>217</v>
      </c>
      <c r="E134" s="295" t="s">
        <v>218</v>
      </c>
      <c r="F134" s="312" t="s">
        <v>216</v>
      </c>
      <c r="G134" s="297">
        <v>114</v>
      </c>
      <c r="H134" s="298"/>
      <c r="I134" s="236"/>
      <c r="J134" s="299">
        <f t="shared" si="4"/>
        <v>0</v>
      </c>
      <c r="K134" s="237"/>
      <c r="L134" s="237" t="str">
        <f t="shared" si="5"/>
        <v/>
      </c>
      <c r="M134" s="238"/>
    </row>
    <row r="135" spans="2:13" x14ac:dyDescent="0.25">
      <c r="B135" s="295" t="s">
        <v>172</v>
      </c>
      <c r="C135" s="296" t="s">
        <v>134</v>
      </c>
      <c r="D135" s="295" t="s">
        <v>214</v>
      </c>
      <c r="E135" s="295" t="s">
        <v>215</v>
      </c>
      <c r="F135" s="312" t="s">
        <v>216</v>
      </c>
      <c r="G135" s="297">
        <v>42</v>
      </c>
      <c r="H135" s="298"/>
      <c r="I135" s="236"/>
      <c r="J135" s="299">
        <f t="shared" si="4"/>
        <v>0</v>
      </c>
      <c r="K135" s="237"/>
      <c r="L135" s="237" t="str">
        <f t="shared" si="5"/>
        <v/>
      </c>
      <c r="M135" s="238"/>
    </row>
    <row r="136" spans="2:13" x14ac:dyDescent="0.25">
      <c r="B136" s="295" t="s">
        <v>172</v>
      </c>
      <c r="C136" s="296" t="s">
        <v>134</v>
      </c>
      <c r="D136" s="295" t="s">
        <v>217</v>
      </c>
      <c r="E136" s="295" t="s">
        <v>218</v>
      </c>
      <c r="F136" s="312" t="s">
        <v>216</v>
      </c>
      <c r="G136" s="297">
        <v>42</v>
      </c>
      <c r="H136" s="298"/>
      <c r="I136" s="236"/>
      <c r="J136" s="299">
        <f t="shared" si="4"/>
        <v>0</v>
      </c>
      <c r="K136" s="237"/>
      <c r="L136" s="237" t="str">
        <f t="shared" si="5"/>
        <v/>
      </c>
      <c r="M136" s="238"/>
    </row>
    <row r="137" spans="2:13" x14ac:dyDescent="0.25">
      <c r="B137" s="295" t="s">
        <v>173</v>
      </c>
      <c r="C137" s="296" t="s">
        <v>134</v>
      </c>
      <c r="D137" s="295" t="s">
        <v>214</v>
      </c>
      <c r="E137" s="295" t="s">
        <v>215</v>
      </c>
      <c r="F137" s="312" t="s">
        <v>216</v>
      </c>
      <c r="G137" s="297">
        <v>54</v>
      </c>
      <c r="H137" s="298"/>
      <c r="I137" s="236"/>
      <c r="J137" s="299">
        <f t="shared" si="4"/>
        <v>0</v>
      </c>
      <c r="K137" s="237"/>
      <c r="L137" s="237" t="str">
        <f t="shared" si="5"/>
        <v/>
      </c>
      <c r="M137" s="238"/>
    </row>
    <row r="138" spans="2:13" x14ac:dyDescent="0.25">
      <c r="B138" s="295" t="s">
        <v>173</v>
      </c>
      <c r="C138" s="296" t="s">
        <v>134</v>
      </c>
      <c r="D138" s="295" t="s">
        <v>217</v>
      </c>
      <c r="E138" s="295" t="s">
        <v>218</v>
      </c>
      <c r="F138" s="312" t="s">
        <v>216</v>
      </c>
      <c r="G138" s="297">
        <v>54</v>
      </c>
      <c r="H138" s="298"/>
      <c r="I138" s="236"/>
      <c r="J138" s="299">
        <f t="shared" si="4"/>
        <v>0</v>
      </c>
      <c r="K138" s="237"/>
      <c r="L138" s="237" t="str">
        <f t="shared" si="5"/>
        <v/>
      </c>
      <c r="M138" s="238"/>
    </row>
    <row r="139" spans="2:13" x14ac:dyDescent="0.25">
      <c r="B139" s="295" t="s">
        <v>177</v>
      </c>
      <c r="C139" s="296" t="s">
        <v>134</v>
      </c>
      <c r="D139" s="295" t="s">
        <v>214</v>
      </c>
      <c r="E139" s="295" t="s">
        <v>215</v>
      </c>
      <c r="F139" s="312" t="s">
        <v>216</v>
      </c>
      <c r="G139" s="297">
        <v>252</v>
      </c>
      <c r="H139" s="298"/>
      <c r="I139" s="236"/>
      <c r="J139" s="299">
        <f t="shared" si="4"/>
        <v>0</v>
      </c>
      <c r="K139" s="237"/>
      <c r="L139" s="237" t="str">
        <f t="shared" si="5"/>
        <v/>
      </c>
      <c r="M139" s="238"/>
    </row>
    <row r="140" spans="2:13" x14ac:dyDescent="0.25">
      <c r="B140" s="295" t="s">
        <v>177</v>
      </c>
      <c r="C140" s="296" t="s">
        <v>134</v>
      </c>
      <c r="D140" s="295" t="s">
        <v>217</v>
      </c>
      <c r="E140" s="295" t="s">
        <v>218</v>
      </c>
      <c r="F140" s="312" t="s">
        <v>216</v>
      </c>
      <c r="G140" s="297">
        <v>252</v>
      </c>
      <c r="H140" s="298"/>
      <c r="I140" s="236"/>
      <c r="J140" s="299">
        <f t="shared" si="4"/>
        <v>0</v>
      </c>
      <c r="K140" s="237"/>
      <c r="L140" s="237" t="str">
        <f t="shared" si="5"/>
        <v/>
      </c>
      <c r="M140" s="238"/>
    </row>
    <row r="141" spans="2:13" x14ac:dyDescent="0.25">
      <c r="B141" s="295" t="s">
        <v>177</v>
      </c>
      <c r="C141" s="296" t="s">
        <v>187</v>
      </c>
      <c r="D141" s="295" t="s">
        <v>214</v>
      </c>
      <c r="E141" s="295" t="s">
        <v>215</v>
      </c>
      <c r="F141" s="312" t="s">
        <v>216</v>
      </c>
      <c r="G141" s="297">
        <v>355</v>
      </c>
      <c r="H141" s="298"/>
      <c r="I141" s="236"/>
      <c r="J141" s="299">
        <f t="shared" si="4"/>
        <v>0</v>
      </c>
      <c r="K141" s="237"/>
      <c r="L141" s="237" t="str">
        <f t="shared" si="5"/>
        <v/>
      </c>
      <c r="M141" s="238"/>
    </row>
    <row r="142" spans="2:13" x14ac:dyDescent="0.25">
      <c r="B142" s="295" t="s">
        <v>177</v>
      </c>
      <c r="C142" s="296" t="s">
        <v>187</v>
      </c>
      <c r="D142" s="295" t="s">
        <v>219</v>
      </c>
      <c r="E142" s="295" t="s">
        <v>218</v>
      </c>
      <c r="F142" s="312" t="s">
        <v>216</v>
      </c>
      <c r="G142" s="297">
        <v>355</v>
      </c>
      <c r="H142" s="298"/>
      <c r="I142" s="236"/>
      <c r="J142" s="299">
        <f t="shared" si="4"/>
        <v>0</v>
      </c>
      <c r="K142" s="237"/>
      <c r="L142" s="237" t="str">
        <f t="shared" si="5"/>
        <v/>
      </c>
      <c r="M142" s="238"/>
    </row>
    <row r="143" spans="2:13" x14ac:dyDescent="0.25">
      <c r="B143" s="295" t="s">
        <v>177</v>
      </c>
      <c r="C143" s="296" t="s">
        <v>191</v>
      </c>
      <c r="D143" s="295" t="s">
        <v>214</v>
      </c>
      <c r="E143" s="295" t="s">
        <v>215</v>
      </c>
      <c r="F143" s="312" t="s">
        <v>216</v>
      </c>
      <c r="G143" s="297">
        <v>350</v>
      </c>
      <c r="H143" s="298"/>
      <c r="I143" s="236"/>
      <c r="J143" s="299">
        <f t="shared" si="4"/>
        <v>0</v>
      </c>
      <c r="K143" s="237"/>
      <c r="L143" s="237" t="str">
        <f t="shared" si="5"/>
        <v/>
      </c>
      <c r="M143" s="238"/>
    </row>
    <row r="144" spans="2:13" x14ac:dyDescent="0.25">
      <c r="B144" s="295" t="s">
        <v>177</v>
      </c>
      <c r="C144" s="296" t="s">
        <v>191</v>
      </c>
      <c r="D144" s="295" t="s">
        <v>219</v>
      </c>
      <c r="E144" s="295" t="s">
        <v>218</v>
      </c>
      <c r="F144" s="312" t="s">
        <v>216</v>
      </c>
      <c r="G144" s="297">
        <v>350</v>
      </c>
      <c r="H144" s="298"/>
      <c r="I144" s="236"/>
      <c r="J144" s="299">
        <f t="shared" si="4"/>
        <v>0</v>
      </c>
      <c r="K144" s="237"/>
      <c r="L144" s="237" t="str">
        <f t="shared" si="5"/>
        <v/>
      </c>
      <c r="M144" s="238"/>
    </row>
    <row r="145" spans="2:13" x14ac:dyDescent="0.25">
      <c r="B145" s="295" t="s">
        <v>192</v>
      </c>
      <c r="C145" s="296" t="s">
        <v>134</v>
      </c>
      <c r="D145" s="295" t="s">
        <v>214</v>
      </c>
      <c r="E145" s="295" t="s">
        <v>215</v>
      </c>
      <c r="F145" s="312" t="s">
        <v>216</v>
      </c>
      <c r="G145" s="297">
        <f>252/2</f>
        <v>126</v>
      </c>
      <c r="H145" s="298"/>
      <c r="I145" s="236"/>
      <c r="J145" s="299">
        <f t="shared" si="4"/>
        <v>0</v>
      </c>
      <c r="K145" s="237"/>
      <c r="L145" s="237" t="str">
        <f t="shared" si="5"/>
        <v/>
      </c>
      <c r="M145" s="238"/>
    </row>
    <row r="146" spans="2:13" x14ac:dyDescent="0.25">
      <c r="B146" s="295" t="s">
        <v>192</v>
      </c>
      <c r="C146" s="296" t="s">
        <v>134</v>
      </c>
      <c r="D146" s="295" t="s">
        <v>217</v>
      </c>
      <c r="E146" s="295" t="s">
        <v>218</v>
      </c>
      <c r="F146" s="312" t="s">
        <v>216</v>
      </c>
      <c r="G146" s="297">
        <f>252/2</f>
        <v>126</v>
      </c>
      <c r="H146" s="298"/>
      <c r="I146" s="236"/>
      <c r="J146" s="299">
        <f t="shared" si="4"/>
        <v>0</v>
      </c>
      <c r="K146" s="237"/>
      <c r="L146" s="237" t="str">
        <f t="shared" si="5"/>
        <v/>
      </c>
      <c r="M146" s="238"/>
    </row>
    <row r="147" spans="2:13" x14ac:dyDescent="0.25">
      <c r="B147" s="295" t="s">
        <v>192</v>
      </c>
      <c r="C147" s="296" t="s">
        <v>187</v>
      </c>
      <c r="D147" s="295" t="s">
        <v>214</v>
      </c>
      <c r="E147" s="295" t="s">
        <v>215</v>
      </c>
      <c r="F147" s="312" t="s">
        <v>216</v>
      </c>
      <c r="G147" s="297">
        <f>322/2</f>
        <v>161</v>
      </c>
      <c r="H147" s="298"/>
      <c r="I147" s="236"/>
      <c r="J147" s="299">
        <f t="shared" si="4"/>
        <v>0</v>
      </c>
      <c r="K147" s="237"/>
      <c r="L147" s="237" t="str">
        <f t="shared" si="5"/>
        <v/>
      </c>
      <c r="M147" s="238"/>
    </row>
    <row r="148" spans="2:13" x14ac:dyDescent="0.25">
      <c r="B148" s="295" t="s">
        <v>192</v>
      </c>
      <c r="C148" s="296" t="s">
        <v>187</v>
      </c>
      <c r="D148" s="295" t="s">
        <v>219</v>
      </c>
      <c r="E148" s="295" t="s">
        <v>218</v>
      </c>
      <c r="F148" s="312" t="s">
        <v>216</v>
      </c>
      <c r="G148" s="297">
        <f>322/2</f>
        <v>161</v>
      </c>
      <c r="H148" s="298" t="s">
        <v>221</v>
      </c>
      <c r="I148" s="236"/>
      <c r="J148" s="299">
        <f t="shared" si="4"/>
        <v>0</v>
      </c>
      <c r="K148" s="237"/>
      <c r="L148" s="237" t="str">
        <f t="shared" si="5"/>
        <v/>
      </c>
      <c r="M148" s="238"/>
    </row>
    <row r="149" spans="2:13" x14ac:dyDescent="0.25">
      <c r="B149" s="295" t="s">
        <v>199</v>
      </c>
      <c r="C149" s="296" t="s">
        <v>134</v>
      </c>
      <c r="D149" s="295" t="s">
        <v>214</v>
      </c>
      <c r="E149" s="295" t="s">
        <v>215</v>
      </c>
      <c r="F149" s="312" t="s">
        <v>216</v>
      </c>
      <c r="G149" s="297">
        <f>674/2</f>
        <v>337</v>
      </c>
      <c r="H149" s="298"/>
      <c r="I149" s="236"/>
      <c r="J149" s="299">
        <f t="shared" si="4"/>
        <v>0</v>
      </c>
      <c r="K149" s="237"/>
      <c r="L149" s="237" t="str">
        <f t="shared" si="5"/>
        <v/>
      </c>
      <c r="M149" s="238"/>
    </row>
    <row r="150" spans="2:13" x14ac:dyDescent="0.25">
      <c r="B150" s="295" t="s">
        <v>199</v>
      </c>
      <c r="C150" s="296" t="s">
        <v>134</v>
      </c>
      <c r="D150" s="295" t="s">
        <v>217</v>
      </c>
      <c r="E150" s="295" t="s">
        <v>218</v>
      </c>
      <c r="F150" s="312" t="s">
        <v>216</v>
      </c>
      <c r="G150" s="297">
        <f>674/2</f>
        <v>337</v>
      </c>
      <c r="H150" s="298"/>
      <c r="I150" s="236"/>
      <c r="J150" s="299">
        <f t="shared" si="4"/>
        <v>0</v>
      </c>
      <c r="K150" s="237"/>
      <c r="L150" s="237" t="str">
        <f t="shared" si="5"/>
        <v/>
      </c>
      <c r="M150" s="238"/>
    </row>
    <row r="151" spans="2:13" x14ac:dyDescent="0.25">
      <c r="B151" s="295" t="s">
        <v>199</v>
      </c>
      <c r="C151" s="296" t="s">
        <v>187</v>
      </c>
      <c r="D151" s="295" t="s">
        <v>214</v>
      </c>
      <c r="E151" s="295" t="s">
        <v>215</v>
      </c>
      <c r="F151" s="312" t="s">
        <v>216</v>
      </c>
      <c r="G151" s="297">
        <f>629/2</f>
        <v>314.5</v>
      </c>
      <c r="H151" s="298"/>
      <c r="I151" s="236"/>
      <c r="J151" s="299">
        <f t="shared" si="4"/>
        <v>0</v>
      </c>
      <c r="K151" s="237"/>
      <c r="L151" s="237" t="str">
        <f t="shared" si="5"/>
        <v/>
      </c>
      <c r="M151" s="238"/>
    </row>
    <row r="152" spans="2:13" x14ac:dyDescent="0.25">
      <c r="B152" s="295" t="s">
        <v>199</v>
      </c>
      <c r="C152" s="296" t="s">
        <v>187</v>
      </c>
      <c r="D152" s="295" t="s">
        <v>217</v>
      </c>
      <c r="E152" s="295" t="s">
        <v>218</v>
      </c>
      <c r="F152" s="312" t="s">
        <v>216</v>
      </c>
      <c r="G152" s="297">
        <f>629/2</f>
        <v>314.5</v>
      </c>
      <c r="H152" s="298"/>
      <c r="I152" s="236"/>
      <c r="J152" s="299">
        <f t="shared" si="4"/>
        <v>0</v>
      </c>
      <c r="K152" s="237"/>
      <c r="L152" s="237" t="str">
        <f t="shared" si="5"/>
        <v/>
      </c>
      <c r="M152" s="238"/>
    </row>
    <row r="153" spans="2:13" x14ac:dyDescent="0.25">
      <c r="B153" s="295" t="s">
        <v>199</v>
      </c>
      <c r="C153" s="296" t="s">
        <v>191</v>
      </c>
      <c r="D153" s="295" t="s">
        <v>214</v>
      </c>
      <c r="E153" s="295" t="s">
        <v>215</v>
      </c>
      <c r="F153" s="312" t="s">
        <v>216</v>
      </c>
      <c r="G153" s="297">
        <f>544/2</f>
        <v>272</v>
      </c>
      <c r="H153" s="298"/>
      <c r="I153" s="236"/>
      <c r="J153" s="299">
        <f t="shared" si="4"/>
        <v>0</v>
      </c>
      <c r="K153" s="237"/>
      <c r="L153" s="237" t="str">
        <f t="shared" si="5"/>
        <v/>
      </c>
      <c r="M153" s="238"/>
    </row>
    <row r="154" spans="2:13" x14ac:dyDescent="0.25">
      <c r="B154" s="295" t="s">
        <v>199</v>
      </c>
      <c r="C154" s="296" t="s">
        <v>191</v>
      </c>
      <c r="D154" s="295" t="s">
        <v>217</v>
      </c>
      <c r="E154" s="295" t="s">
        <v>218</v>
      </c>
      <c r="F154" s="312" t="s">
        <v>216</v>
      </c>
      <c r="G154" s="297">
        <f>544/2</f>
        <v>272</v>
      </c>
      <c r="H154" s="298"/>
      <c r="I154" s="236"/>
      <c r="J154" s="299">
        <f t="shared" si="4"/>
        <v>0</v>
      </c>
      <c r="K154" s="237"/>
      <c r="L154" s="237" t="str">
        <f t="shared" si="5"/>
        <v/>
      </c>
      <c r="M154" s="238"/>
    </row>
    <row r="155" spans="2:13" x14ac:dyDescent="0.25">
      <c r="B155" s="295" t="s">
        <v>205</v>
      </c>
      <c r="C155" s="296" t="s">
        <v>134</v>
      </c>
      <c r="D155" s="295" t="s">
        <v>222</v>
      </c>
      <c r="E155" s="295" t="s">
        <v>215</v>
      </c>
      <c r="F155" s="312" t="s">
        <v>216</v>
      </c>
      <c r="G155" s="297">
        <v>200</v>
      </c>
      <c r="H155" s="298"/>
      <c r="I155" s="236"/>
      <c r="J155" s="299">
        <f t="shared" si="4"/>
        <v>0</v>
      </c>
      <c r="K155" s="237"/>
      <c r="L155" s="237" t="str">
        <f t="shared" si="5"/>
        <v/>
      </c>
      <c r="M155" s="238"/>
    </row>
    <row r="156" spans="2:13" ht="14.4" thickBot="1" x14ac:dyDescent="0.3">
      <c r="B156" s="295" t="s">
        <v>205</v>
      </c>
      <c r="C156" s="296" t="s">
        <v>134</v>
      </c>
      <c r="D156" s="295" t="s">
        <v>222</v>
      </c>
      <c r="E156" s="295" t="s">
        <v>218</v>
      </c>
      <c r="F156" s="312" t="s">
        <v>216</v>
      </c>
      <c r="G156" s="297">
        <v>200</v>
      </c>
      <c r="H156" s="298"/>
      <c r="I156" s="236"/>
      <c r="J156" s="299">
        <f t="shared" si="4"/>
        <v>0</v>
      </c>
      <c r="K156" s="237"/>
      <c r="L156" s="237" t="str">
        <f t="shared" ref="L156" si="6">IF(K156="","",K156*12)</f>
        <v/>
      </c>
      <c r="M156" s="238"/>
    </row>
    <row r="157" spans="2:13" ht="14.4" thickBot="1" x14ac:dyDescent="0.3">
      <c r="B157" s="303"/>
      <c r="C157" s="304"/>
      <c r="D157" s="303"/>
      <c r="E157" s="303"/>
      <c r="F157" s="303"/>
      <c r="G157" s="305">
        <f>SUM(G122:G156)</f>
        <v>6582.5</v>
      </c>
      <c r="H157" s="306"/>
      <c r="I157" s="307">
        <f>SUM(I122:I155)</f>
        <v>0</v>
      </c>
      <c r="J157" s="308">
        <f t="shared" si="4"/>
        <v>0</v>
      </c>
      <c r="K157" s="309">
        <f>SUM(K122:K155)</f>
        <v>0</v>
      </c>
      <c r="L157" s="309">
        <f>SUM(L122:L155)</f>
        <v>0</v>
      </c>
      <c r="M157" s="310"/>
    </row>
  </sheetData>
  <sheetProtection algorithmName="SHA-512" hashValue="FWBwUHsLT6Uj1NN8QDtAQJO4ZoEiFCF2Rf9c4/AoOI58Ga3IsfDBvzrogRgAPWTxKW3bUZpSPbhHnFTDQhqzEw==" saltValue="fZKzaKTzETDTGPbRkwwXDw==" spinCount="100000" sheet="1" selectLockedCells="1" sort="0"/>
  <autoFilter ref="B121:M157" xr:uid="{92979E6F-F921-4160-9BE7-CD7A696E79A4}"/>
  <mergeCells count="6">
    <mergeCell ref="B119:M119"/>
    <mergeCell ref="E5:G5"/>
    <mergeCell ref="B4:M4"/>
    <mergeCell ref="C7:E7"/>
    <mergeCell ref="B2:M2"/>
    <mergeCell ref="B19:M19"/>
  </mergeCells>
  <phoneticPr fontId="48" type="noConversion"/>
  <conditionalFormatting sqref="F7:F8">
    <cfRule type="colorScale" priority="1">
      <colorScale>
        <cfvo type="min"/>
        <cfvo type="percentile" val="50"/>
        <cfvo type="max"/>
        <color rgb="FFF8696B"/>
        <color rgb="FFFCFCFF"/>
        <color rgb="FF63BE7B"/>
      </colorScale>
    </cfRule>
  </conditionalFormatting>
  <conditionalFormatting sqref="I24:I114 K24:K114 M24:M114 I122:I156 K122:K156 M122:M156">
    <cfRule type="containsBlanks" dxfId="0" priority="5">
      <formula>LEN(TRIM(I24))=0</formula>
    </cfRule>
  </conditionalFormatting>
  <printOptions horizontalCentered="1"/>
  <pageMargins left="0.39370078740157483" right="0.39370078740157483" top="1.0629921259842521" bottom="0.47244094488188981" header="0.27559055118110237" footer="0.27559055118110237"/>
  <pageSetup paperSize="9" scale="45" fitToHeight="0" orientation="landscape" r:id="rId1"/>
  <headerFooter scaleWithDoc="0">
    <oddHeader>&amp;C
&amp;R&amp;"Century Gothic,Normal"&amp;7Consultation Nettoyage
&amp;D</oddHeader>
    <oddFooter>&amp;L&amp;"Century Gothic,Normal"&amp;7&amp;F&amp;R&amp;"Century Gothic,Normal"&amp;7DPGF - Page &amp;P /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CA8F5-3A1D-4E1C-994C-AE75A2331326}">
  <sheetPr>
    <tabColor theme="3" tint="0.39997558519241921"/>
    <pageSetUpPr fitToPage="1"/>
  </sheetPr>
  <dimension ref="A1:H32"/>
  <sheetViews>
    <sheetView showGridLines="0" showRowColHeaders="0" zoomScaleNormal="100" zoomScaleSheetLayoutView="80" workbookViewId="0">
      <pane ySplit="3" topLeftCell="A13" activePane="bottomLeft" state="frozen"/>
      <selection activeCell="E58" sqref="E58"/>
      <selection pane="bottomLeft" activeCell="E11" sqref="E11"/>
    </sheetView>
  </sheetViews>
  <sheetFormatPr baseColWidth="10" defaultColWidth="11.44140625" defaultRowHeight="13.2" x14ac:dyDescent="0.25"/>
  <cols>
    <col min="1" max="1" width="6" style="18" customWidth="1"/>
    <col min="2" max="2" width="68.33203125" style="18" customWidth="1"/>
    <col min="3" max="3" width="15.33203125" style="18" customWidth="1"/>
    <col min="4" max="5" width="20" style="18" customWidth="1"/>
    <col min="6" max="6" width="11.44140625" style="18" customWidth="1"/>
    <col min="7" max="16384" width="11.44140625" style="18"/>
  </cols>
  <sheetData>
    <row r="1" spans="1:5" ht="68.25" customHeight="1" x14ac:dyDescent="0.25"/>
    <row r="2" spans="1:5" ht="34.200000000000003" customHeight="1" x14ac:dyDescent="0.25"/>
    <row r="3" spans="1:5" ht="42" customHeight="1" thickBot="1" x14ac:dyDescent="0.3">
      <c r="A3" s="386" t="s">
        <v>223</v>
      </c>
      <c r="B3" s="386"/>
      <c r="C3" s="386"/>
      <c r="D3" s="386"/>
      <c r="E3" s="386"/>
    </row>
    <row r="4" spans="1:5" ht="37.5" customHeight="1" x14ac:dyDescent="0.25">
      <c r="A4" s="53"/>
      <c r="B4" s="53"/>
      <c r="C4" s="53"/>
      <c r="D4" s="53"/>
      <c r="E4" s="53"/>
    </row>
    <row r="5" spans="1:5" ht="27" customHeight="1" x14ac:dyDescent="0.25">
      <c r="A5" s="111" t="s">
        <v>224</v>
      </c>
      <c r="B5" s="112"/>
      <c r="C5" s="112"/>
      <c r="D5" s="112"/>
      <c r="E5" s="113"/>
    </row>
    <row r="6" spans="1:5" ht="27" customHeight="1" thickBot="1" x14ac:dyDescent="0.3">
      <c r="A6" s="80" t="s">
        <v>225</v>
      </c>
      <c r="E6" s="19"/>
    </row>
    <row r="7" spans="1:5" ht="31.5" customHeight="1" x14ac:dyDescent="0.25">
      <c r="A7" s="78"/>
      <c r="D7" s="65" t="s">
        <v>65</v>
      </c>
      <c r="E7" s="71" t="s">
        <v>77</v>
      </c>
    </row>
    <row r="8" spans="1:5" ht="31.5" customHeight="1" x14ac:dyDescent="0.25">
      <c r="A8" s="78"/>
      <c r="B8" s="51" t="s">
        <v>226</v>
      </c>
      <c r="C8" s="48"/>
      <c r="D8" s="70">
        <f t="shared" ref="D8:E12" si="0">D$25</f>
        <v>0</v>
      </c>
      <c r="E8" s="67">
        <f t="shared" si="0"/>
        <v>0</v>
      </c>
    </row>
    <row r="9" spans="1:5" ht="31.5" customHeight="1" x14ac:dyDescent="0.25">
      <c r="A9" s="78"/>
      <c r="B9" s="51" t="s">
        <v>227</v>
      </c>
      <c r="C9" s="48"/>
      <c r="D9" s="70">
        <f t="shared" si="0"/>
        <v>0</v>
      </c>
      <c r="E9" s="67">
        <f t="shared" si="0"/>
        <v>0</v>
      </c>
    </row>
    <row r="10" spans="1:5" ht="31.5" customHeight="1" x14ac:dyDescent="0.25">
      <c r="A10" s="78"/>
      <c r="B10" s="51" t="s">
        <v>228</v>
      </c>
      <c r="C10" s="48"/>
      <c r="D10" s="70">
        <f t="shared" si="0"/>
        <v>0</v>
      </c>
      <c r="E10" s="67">
        <f t="shared" si="0"/>
        <v>0</v>
      </c>
    </row>
    <row r="11" spans="1:5" ht="31.5" customHeight="1" x14ac:dyDescent="0.25">
      <c r="A11" s="78"/>
      <c r="B11" s="69" t="s">
        <v>229</v>
      </c>
      <c r="C11" s="82"/>
      <c r="D11" s="83">
        <f>D$25</f>
        <v>0</v>
      </c>
      <c r="E11" s="84">
        <f t="shared" si="0"/>
        <v>0</v>
      </c>
    </row>
    <row r="12" spans="1:5" ht="31.5" customHeight="1" x14ac:dyDescent="0.25">
      <c r="A12" s="78"/>
      <c r="B12" s="69" t="s">
        <v>230</v>
      </c>
      <c r="C12" s="82"/>
      <c r="D12" s="83">
        <f t="shared" si="0"/>
        <v>0</v>
      </c>
      <c r="E12" s="84">
        <f t="shared" si="0"/>
        <v>0</v>
      </c>
    </row>
    <row r="13" spans="1:5" ht="13.8" thickBot="1" x14ac:dyDescent="0.3">
      <c r="A13" s="78"/>
      <c r="D13" s="72"/>
      <c r="E13" s="73"/>
    </row>
    <row r="14" spans="1:5" ht="31.5" customHeight="1" thickBot="1" x14ac:dyDescent="0.3">
      <c r="A14" s="78"/>
      <c r="B14" s="118" t="s">
        <v>231</v>
      </c>
      <c r="C14" s="119"/>
      <c r="D14" s="120">
        <f>SUM(D8:D12)</f>
        <v>0</v>
      </c>
      <c r="E14" s="121">
        <f>SUM(E8:E12)</f>
        <v>0</v>
      </c>
    </row>
    <row r="15" spans="1:5" ht="27" customHeight="1" x14ac:dyDescent="0.25">
      <c r="A15" s="78"/>
    </row>
    <row r="16" spans="1:5" ht="27" customHeight="1" thickBot="1" x14ac:dyDescent="0.3">
      <c r="A16" s="111" t="s">
        <v>232</v>
      </c>
      <c r="B16" s="112"/>
      <c r="C16" s="112"/>
      <c r="D16" s="112"/>
      <c r="E16" s="113"/>
    </row>
    <row r="17" spans="1:8" ht="27" customHeight="1" thickBot="1" x14ac:dyDescent="0.3">
      <c r="A17" s="80" t="s">
        <v>233</v>
      </c>
    </row>
    <row r="18" spans="1:8" ht="31.5" customHeight="1" thickBot="1" x14ac:dyDescent="0.3">
      <c r="A18" s="78"/>
      <c r="B18" s="68"/>
      <c r="D18" s="65" t="s">
        <v>65</v>
      </c>
      <c r="E18" s="66" t="s">
        <v>77</v>
      </c>
    </row>
    <row r="19" spans="1:8" ht="31.5" customHeight="1" x14ac:dyDescent="0.25">
      <c r="A19" s="78"/>
      <c r="B19" s="49" t="s">
        <v>48</v>
      </c>
      <c r="C19" s="50"/>
      <c r="D19" s="255">
        <f>SUMIF('Coût matériel produit conso'!$B$7:$B$46,'BUDGET GLOBAL'!$B19,'Coût matériel produit conso'!E7:E46)</f>
        <v>0</v>
      </c>
      <c r="E19" s="63">
        <f>SUMIF('Coût matériel produit conso'!$B$7:$B$46,'BUDGET GLOBAL'!$B19,'Coût matériel produit conso'!$N$7:$N$46)</f>
        <v>0</v>
      </c>
    </row>
    <row r="20" spans="1:8" ht="31.5" customHeight="1" x14ac:dyDescent="0.25">
      <c r="A20" s="78"/>
      <c r="B20" s="51" t="s">
        <v>49</v>
      </c>
      <c r="C20" s="48"/>
      <c r="D20" s="70">
        <f>SUMIF('Coût matériel produit conso'!$B$7:$B$46,'BUDGET GLOBAL'!$B20,'Coût matériel produit conso'!$E$7:$E$46)</f>
        <v>0</v>
      </c>
      <c r="E20" s="64">
        <f>SUMIF('Coût matériel produit conso'!$B$7:$B$46,'BUDGET GLOBAL'!$B20,'Coût matériel produit conso'!$N$7:$N$46)</f>
        <v>0</v>
      </c>
    </row>
    <row r="21" spans="1:8" ht="31.5" customHeight="1" x14ac:dyDescent="0.25">
      <c r="A21" s="78"/>
      <c r="B21" s="51" t="s">
        <v>50</v>
      </c>
      <c r="C21" s="48"/>
      <c r="D21" s="70">
        <f>SUMIF('Coût matériel produit conso'!$B$7:$B$46,'BUDGET GLOBAL'!$B21,'Coût matériel produit conso'!$E$7:$E$46)</f>
        <v>0</v>
      </c>
      <c r="E21" s="64">
        <f>SUMIF('Coût matériel produit conso'!$B$7:$B$46,'BUDGET GLOBAL'!$B21,'Coût matériel produit conso'!$N$7:$N$46)</f>
        <v>0</v>
      </c>
    </row>
    <row r="22" spans="1:8" ht="31.5" customHeight="1" x14ac:dyDescent="0.25">
      <c r="A22" s="78"/>
      <c r="B22" s="51" t="s">
        <v>234</v>
      </c>
      <c r="C22" s="48"/>
      <c r="D22" s="52"/>
      <c r="E22" s="64">
        <f>'Détail fournitures'!AA15</f>
        <v>0</v>
      </c>
    </row>
    <row r="23" spans="1:8" ht="31.5" customHeight="1" x14ac:dyDescent="0.25">
      <c r="A23" s="78"/>
      <c r="B23" s="51" t="s">
        <v>255</v>
      </c>
      <c r="C23" s="48"/>
      <c r="D23" s="52">
        <f>SUMIF('Coût matériel produit conso'!$B$7:$B$46,'BUDGET GLOBAL'!$B23,'Coût matériel produit conso'!$E$7:$E$46)</f>
        <v>0</v>
      </c>
      <c r="E23" s="64">
        <f>SUMIF('Coût matériel produit conso'!$B$7:$B$46,'BUDGET GLOBAL'!$B23,'Coût matériel produit conso'!$N$7:$N$46)</f>
        <v>0</v>
      </c>
    </row>
    <row r="24" spans="1:8" ht="31.5" customHeight="1" x14ac:dyDescent="0.25">
      <c r="A24" s="78"/>
      <c r="B24" s="51" t="s">
        <v>235</v>
      </c>
      <c r="C24" s="48"/>
      <c r="D24" s="52">
        <f>SUMIF('Coût matériel produit conso'!$B$7:$B$46,'BUDGET GLOBAL'!$B24,'Coût matériel produit conso'!$E$7:$E$46)</f>
        <v>0</v>
      </c>
      <c r="E24" s="64">
        <f>SUMIF('Coût matériel produit conso'!$B$7:$B$46,'BUDGET GLOBAL'!$B24,'Coût matériel produit conso'!$N$7:$N$46)</f>
        <v>0</v>
      </c>
    </row>
    <row r="25" spans="1:8" ht="31.5" customHeight="1" thickBot="1" x14ac:dyDescent="0.3">
      <c r="A25" s="78"/>
      <c r="B25" s="114" t="s">
        <v>232</v>
      </c>
      <c r="C25" s="115"/>
      <c r="D25" s="116">
        <f>SUM(D19:D24)</f>
        <v>0</v>
      </c>
      <c r="E25" s="117">
        <f>SUM(E19:E24)</f>
        <v>0</v>
      </c>
    </row>
    <row r="26" spans="1:8" ht="30" customHeight="1" x14ac:dyDescent="0.25">
      <c r="A26" s="79"/>
      <c r="B26" s="22"/>
      <c r="C26" s="22"/>
      <c r="D26" s="22"/>
      <c r="E26" s="22"/>
    </row>
    <row r="27" spans="1:8" ht="30" customHeight="1" x14ac:dyDescent="0.25"/>
    <row r="28" spans="1:8" ht="30" customHeight="1" x14ac:dyDescent="0.25"/>
    <row r="29" spans="1:8" ht="30" customHeight="1" x14ac:dyDescent="0.25"/>
    <row r="30" spans="1:8" ht="30" hidden="1" customHeight="1" thickBot="1" x14ac:dyDescent="0.3">
      <c r="A30" s="384" t="s">
        <v>236</v>
      </c>
      <c r="B30" s="385"/>
      <c r="C30" s="47"/>
      <c r="D30" s="47"/>
      <c r="E30" s="47" t="e">
        <f>#REF!-(#REF!/3)</f>
        <v>#REF!</v>
      </c>
    </row>
    <row r="31" spans="1:8" ht="30" hidden="1" customHeight="1" x14ac:dyDescent="0.25">
      <c r="A31" s="384" t="s">
        <v>237</v>
      </c>
      <c r="B31" s="385"/>
      <c r="C31" s="47"/>
      <c r="D31" s="47"/>
      <c r="E31" s="47" t="e">
        <f>E30+#REF!</f>
        <v>#REF!</v>
      </c>
    </row>
    <row r="32" spans="1:8" s="17" customFormat="1" ht="30" customHeight="1" x14ac:dyDescent="0.25">
      <c r="A32" s="22"/>
      <c r="B32" s="22"/>
      <c r="C32" s="22"/>
      <c r="D32" s="22"/>
      <c r="E32" s="22"/>
      <c r="H32" s="18"/>
    </row>
  </sheetData>
  <sheetProtection algorithmName="SHA-512" hashValue="Vpa8ZYy6V6mduZPNlvNwL17ZSHSRc7qcGC02YktZUH6Gosk6uchdF/5AhtyhNezQZagXEB5Hjv7lyHaOLEXDew==" saltValue="4+9zOJWPrU+Gsga0C4T1xg==" spinCount="100000" sheet="1" selectLockedCells="1"/>
  <mergeCells count="3">
    <mergeCell ref="A31:B31"/>
    <mergeCell ref="A3:E3"/>
    <mergeCell ref="A30:B30"/>
  </mergeCells>
  <phoneticPr fontId="42" type="noConversion"/>
  <printOptions horizontalCentered="1"/>
  <pageMargins left="0.39370078740157483" right="0.39370078740157483" top="1.0629921259842521" bottom="0.47244094488188981" header="0.27559055118110237" footer="0.27559055118110237"/>
  <pageSetup paperSize="9" scale="63" orientation="portrait" r:id="rId1"/>
  <headerFooter scaleWithDoc="0">
    <oddHeader>&amp;C
&amp;R&amp;"Century Gothic,Normal"&amp;7Consultation Nettoyage
&amp;D</oddHeader>
    <oddFooter>&amp;L&amp;"Century Gothic,Normal"&amp;7&amp;F&amp;R&amp;"Century Gothic,Normal"&amp;7DPGF - Page &amp;P / &amp;N</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db89582-975a-4dba-a95f-3e066275de90" xsi:nil="true"/>
    <lcf76f155ced4ddcb4097134ff3c332f xmlns="13e71342-9c0c-4395-bca1-adbe65db12e9">
      <Terms xmlns="http://schemas.microsoft.com/office/infopath/2007/PartnerControls"/>
    </lcf76f155ced4ddcb4097134ff3c332f>
    <SharedWithUsers xmlns="cdb89582-975a-4dba-a95f-3e066275de90">
      <UserInfo>
        <DisplayName>Pierre-Alexandre PAUL</DisplayName>
        <AccountId>12</AccountId>
        <AccountType/>
      </UserInfo>
      <UserInfo>
        <DisplayName>Thomas POIGNAVENT</DisplayName>
        <AccountId>13</AccountId>
        <AccountType/>
      </UserInfo>
      <UserInfo>
        <DisplayName>Hamid KAABECHE</DisplayName>
        <AccountId>14</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9367D048715374B810F35B23FA644E4" ma:contentTypeVersion="15" ma:contentTypeDescription="Crée un document." ma:contentTypeScope="" ma:versionID="62cbbbaa223653e6dbe4ea4840ac9044">
  <xsd:schema xmlns:xsd="http://www.w3.org/2001/XMLSchema" xmlns:xs="http://www.w3.org/2001/XMLSchema" xmlns:p="http://schemas.microsoft.com/office/2006/metadata/properties" xmlns:ns2="13e71342-9c0c-4395-bca1-adbe65db12e9" xmlns:ns3="cdb89582-975a-4dba-a95f-3e066275de90" targetNamespace="http://schemas.microsoft.com/office/2006/metadata/properties" ma:root="true" ma:fieldsID="cb0272736eafa214d92e7d84739ef5ae" ns2:_="" ns3:_="">
    <xsd:import namespace="13e71342-9c0c-4395-bca1-adbe65db12e9"/>
    <xsd:import namespace="cdb89582-975a-4dba-a95f-3e066275de9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e71342-9c0c-4395-bca1-adbe65db1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aa49cec5-8d05-4f0f-9ba6-6526a5675d7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b89582-975a-4dba-a95f-3e066275de90"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389bebd3-5434-45de-ba53-31a6221ca748}" ma:internalName="TaxCatchAll" ma:showField="CatchAllData" ma:web="cdb89582-975a-4dba-a95f-3e066275de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04545D-8BBA-4B8C-B8D9-C3D1CF4CA6A3}">
  <ds:schemaRefs>
    <ds:schemaRef ds:uri="http://www.w3.org/XML/1998/namespace"/>
    <ds:schemaRef ds:uri="http://schemas.openxmlformats.org/package/2006/metadata/core-properties"/>
    <ds:schemaRef ds:uri="http://schemas.microsoft.com/office/2006/documentManagement/types"/>
    <ds:schemaRef ds:uri="http://purl.org/dc/dcmitype/"/>
    <ds:schemaRef ds:uri="cdb89582-975a-4dba-a95f-3e066275de90"/>
    <ds:schemaRef ds:uri="http://purl.org/dc/elements/1.1/"/>
    <ds:schemaRef ds:uri="http://schemas.microsoft.com/office/2006/metadata/properties"/>
    <ds:schemaRef ds:uri="http://schemas.microsoft.com/office/infopath/2007/PartnerControls"/>
    <ds:schemaRef ds:uri="13e71342-9c0c-4395-bca1-adbe65db12e9"/>
    <ds:schemaRef ds:uri="http://purl.org/dc/terms/"/>
  </ds:schemaRefs>
</ds:datastoreItem>
</file>

<file path=customXml/itemProps2.xml><?xml version="1.0" encoding="utf-8"?>
<ds:datastoreItem xmlns:ds="http://schemas.openxmlformats.org/officeDocument/2006/customXml" ds:itemID="{5B08D3AE-6217-4A0E-831F-5A105B0F89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e71342-9c0c-4395-bca1-adbe65db12e9"/>
    <ds:schemaRef ds:uri="cdb89582-975a-4dba-a95f-3e066275de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AB350D-3B16-4371-BE39-25B4964085B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6</vt:i4>
      </vt:variant>
    </vt:vector>
  </HeadingPairs>
  <TitlesOfParts>
    <vt:vector size="16" baseType="lpstr">
      <vt:lpstr>Consignes et mode d'emploi</vt:lpstr>
      <vt:lpstr>Moyens humains</vt:lpstr>
      <vt:lpstr>Charges de travail</vt:lpstr>
      <vt:lpstr>Coût matériel produit conso</vt:lpstr>
      <vt:lpstr>Détail fournitures</vt:lpstr>
      <vt:lpstr>TCD_Nettoyage sols</vt:lpstr>
      <vt:lpstr>TCD_vitrerie</vt:lpstr>
      <vt:lpstr>Détail nettoyage des locaux</vt:lpstr>
      <vt:lpstr>BUDGET GLOBAL</vt:lpstr>
      <vt:lpstr>Liste missions</vt:lpstr>
      <vt:lpstr>'Coût matériel produit conso'!Impression_des_titres</vt:lpstr>
      <vt:lpstr>'Charges de travail'!Zone_d_impression</vt:lpstr>
      <vt:lpstr>'Coût matériel produit conso'!Zone_d_impression</vt:lpstr>
      <vt:lpstr>'Détail fournitures'!Zone_d_impression</vt:lpstr>
      <vt:lpstr>'Détail nettoyage des locaux'!Zone_d_impression</vt:lpstr>
      <vt:lpstr>'Moyens humains'!Zone_d_impression</vt:lpstr>
    </vt:vector>
  </TitlesOfParts>
  <Manager/>
  <Company>QUADRIM Conseils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2725 ALLIANZ OPC</dc:title>
  <dc:subject/>
  <dc:creator>QUADRIM Conseils</dc:creator>
  <cp:keywords/>
  <dc:description/>
  <cp:lastModifiedBy>Thomas POIGNAVENT</cp:lastModifiedBy>
  <cp:revision/>
  <dcterms:created xsi:type="dcterms:W3CDTF">1998-12-17T07:24:34Z</dcterms:created>
  <dcterms:modified xsi:type="dcterms:W3CDTF">2023-05-11T15:42:11Z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0x01010029367D048715374B810F35B23FA644E4</vt:lpwstr>
  </property>
  <property fmtid="{D5CDD505-2E9C-101B-9397-08002B2CF9AE}" pid="3" name="MediaServiceImageTags">
    <vt:lpwstr/>
  </property>
</Properties>
</file>